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570" windowHeight="7995" activeTab="6"/>
  </bookViews>
  <sheets>
    <sheet name="II bil" sheetId="1" r:id="rId1"/>
    <sheet name="chiusura" sheetId="2" r:id="rId2"/>
    <sheet name="Stato patrimoniale" sheetId="4" r:id="rId3"/>
    <sheet name="Conto economico" sheetId="5" r:id="rId4"/>
    <sheet name="rimanenze" sheetId="6" r:id="rId5"/>
    <sheet name="Lavori in corso" sheetId="7" r:id="rId6"/>
    <sheet name="Immobiliz" sheetId="9" r:id="rId7"/>
    <sheet name="Partecipazione" sheetId="8" r:id="rId8"/>
  </sheets>
  <definedNames>
    <definedName name="_xlnm.Print_Area" localSheetId="2">'Stato patrimoniale'!$A$1:$H$85</definedName>
  </definedNames>
  <calcPr calcId="114210"/>
</workbook>
</file>

<file path=xl/calcChain.xml><?xml version="1.0" encoding="utf-8"?>
<calcChain xmlns="http://schemas.openxmlformats.org/spreadsheetml/2006/main">
  <c r="F50" i="9"/>
  <c r="E52"/>
  <c r="E53"/>
  <c r="E54"/>
  <c r="E55"/>
  <c r="E56"/>
  <c r="E51"/>
  <c r="D46"/>
  <c r="F46"/>
  <c r="B50"/>
  <c r="B51"/>
  <c r="B52"/>
  <c r="B53"/>
  <c r="B54"/>
  <c r="B55"/>
  <c r="B56"/>
  <c r="D50"/>
  <c r="C51"/>
  <c r="D51"/>
  <c r="C52"/>
  <c r="D52"/>
  <c r="C53"/>
  <c r="D53"/>
  <c r="C54"/>
  <c r="D54"/>
  <c r="C55"/>
  <c r="D55"/>
  <c r="C56"/>
  <c r="D56"/>
  <c r="F51"/>
  <c r="F52"/>
  <c r="F53"/>
  <c r="F54"/>
  <c r="F55"/>
  <c r="F56"/>
  <c r="G56"/>
  <c r="A51"/>
  <c r="A52"/>
  <c r="A53"/>
  <c r="A54"/>
  <c r="A55"/>
  <c r="A56"/>
  <c r="G55"/>
  <c r="G54"/>
  <c r="G53"/>
  <c r="G52"/>
  <c r="G51"/>
  <c r="G50"/>
  <c r="G46"/>
  <c r="D31"/>
  <c r="B31"/>
  <c r="B32"/>
  <c r="B33"/>
  <c r="B34"/>
  <c r="B35"/>
  <c r="B36"/>
  <c r="B37"/>
  <c r="C32"/>
  <c r="D32"/>
  <c r="C33"/>
  <c r="D33"/>
  <c r="C34"/>
  <c r="D34"/>
  <c r="C35"/>
  <c r="D35"/>
  <c r="C36"/>
  <c r="D36"/>
  <c r="C37"/>
  <c r="D37"/>
  <c r="F31"/>
  <c r="F32"/>
  <c r="F33"/>
  <c r="F34"/>
  <c r="F35"/>
  <c r="F36"/>
  <c r="F37"/>
  <c r="G37"/>
  <c r="A32"/>
  <c r="A33"/>
  <c r="A34"/>
  <c r="A35"/>
  <c r="A36"/>
  <c r="A37"/>
  <c r="G36"/>
  <c r="G35"/>
  <c r="G34"/>
  <c r="G33"/>
  <c r="G32"/>
  <c r="G31"/>
  <c r="B19"/>
  <c r="C19"/>
  <c r="D19"/>
  <c r="F19"/>
  <c r="G19"/>
  <c r="A19"/>
  <c r="A14"/>
  <c r="A15"/>
  <c r="A16"/>
  <c r="A17"/>
  <c r="A18"/>
  <c r="A13"/>
  <c r="B13"/>
  <c r="B14"/>
  <c r="B15"/>
  <c r="B16"/>
  <c r="B17"/>
  <c r="B18"/>
  <c r="C13"/>
  <c r="D13"/>
  <c r="C14"/>
  <c r="D14"/>
  <c r="C15"/>
  <c r="D15"/>
  <c r="C16"/>
  <c r="D16"/>
  <c r="C17"/>
  <c r="D17"/>
  <c r="C18"/>
  <c r="D18"/>
  <c r="F13"/>
  <c r="F14"/>
  <c r="F15"/>
  <c r="F16"/>
  <c r="F17"/>
  <c r="F18"/>
  <c r="G18"/>
  <c r="G17"/>
  <c r="G16"/>
  <c r="G15"/>
  <c r="G14"/>
  <c r="G13"/>
  <c r="D27"/>
  <c r="G27"/>
  <c r="F12"/>
  <c r="F11"/>
  <c r="B12"/>
  <c r="C5"/>
  <c r="D5"/>
  <c r="C6"/>
  <c r="D6"/>
  <c r="C7"/>
  <c r="D7"/>
  <c r="D11"/>
  <c r="C12"/>
  <c r="D12"/>
  <c r="G12"/>
  <c r="G11"/>
  <c r="G7"/>
  <c r="G6"/>
  <c r="G5"/>
  <c r="E17" i="8"/>
  <c r="E21" i="7"/>
  <c r="D21"/>
  <c r="C6"/>
  <c r="E6"/>
  <c r="D6"/>
  <c r="D11"/>
  <c r="E13"/>
  <c r="D13"/>
  <c r="C13"/>
  <c r="E52" i="6"/>
  <c r="E51"/>
  <c r="E48"/>
  <c r="C45"/>
  <c r="E45"/>
  <c r="E44"/>
  <c r="E43"/>
  <c r="C26"/>
  <c r="C25"/>
  <c r="C23"/>
  <c r="C22"/>
  <c r="C21"/>
  <c r="C20"/>
  <c r="C19"/>
  <c r="C18"/>
  <c r="B18"/>
  <c r="A18"/>
  <c r="B22"/>
  <c r="B21"/>
  <c r="B20"/>
  <c r="B19"/>
  <c r="E16" i="8"/>
  <c r="E15"/>
  <c r="G4"/>
  <c r="G5"/>
  <c r="G6"/>
  <c r="G8"/>
  <c r="E14"/>
  <c r="F20" i="7"/>
  <c r="D28"/>
  <c r="D26"/>
  <c r="F19"/>
  <c r="F5"/>
  <c r="C11"/>
  <c r="F4"/>
  <c r="E24" i="8"/>
  <c r="E13"/>
  <c r="E47" i="6"/>
  <c r="E46"/>
  <c r="I53"/>
  <c r="J53"/>
  <c r="D54"/>
  <c r="I54"/>
  <c r="C54"/>
  <c r="H54"/>
  <c r="A54"/>
  <c r="G54"/>
  <c r="A51"/>
  <c r="D49"/>
  <c r="C30"/>
  <c r="C51"/>
  <c r="C49"/>
  <c r="A49"/>
  <c r="C43"/>
  <c r="C46"/>
  <c r="A46"/>
  <c r="A43"/>
  <c r="D41"/>
  <c r="C41"/>
  <c r="A41"/>
  <c r="D39"/>
  <c r="C39"/>
  <c r="D38"/>
  <c r="C38"/>
  <c r="H31"/>
  <c r="F31"/>
  <c r="F30"/>
  <c r="A31"/>
  <c r="G53"/>
  <c r="C32"/>
  <c r="A32"/>
  <c r="C31"/>
  <c r="B31"/>
  <c r="H30"/>
  <c r="G30"/>
  <c r="B30"/>
  <c r="A30"/>
  <c r="C11"/>
  <c r="B11"/>
  <c r="D33" i="2"/>
  <c r="H5" i="4"/>
  <c r="E23" i="2"/>
  <c r="B54" i="4"/>
  <c r="D34" i="2"/>
  <c r="H47" i="4"/>
  <c r="E8" i="2"/>
  <c r="D3"/>
  <c r="B14" i="5"/>
  <c r="B45"/>
  <c r="B48"/>
  <c r="B26"/>
  <c r="B25"/>
  <c r="B23"/>
  <c r="B18"/>
  <c r="B13"/>
  <c r="B12"/>
  <c r="B3"/>
  <c r="B9"/>
  <c r="G36" i="4"/>
  <c r="H33"/>
  <c r="H24"/>
  <c r="H22"/>
  <c r="C74"/>
  <c r="C46"/>
  <c r="C18"/>
  <c r="C22"/>
  <c r="C42"/>
  <c r="E14" i="2"/>
  <c r="C26" i="1"/>
  <c r="B26"/>
  <c r="D20" i="2"/>
  <c r="B63" i="5"/>
  <c r="A23" i="6"/>
  <c r="E54"/>
  <c r="E23" i="8"/>
  <c r="E25"/>
  <c r="E25" i="7"/>
  <c r="C28"/>
  <c r="E28"/>
  <c r="E49" i="6"/>
  <c r="I30"/>
  <c r="E39"/>
  <c r="E41"/>
  <c r="E38"/>
  <c r="C40"/>
  <c r="C42"/>
  <c r="C48"/>
  <c r="C50"/>
  <c r="C53"/>
  <c r="J54"/>
  <c r="B13"/>
  <c r="D31"/>
  <c r="D30"/>
  <c r="H45" i="4"/>
  <c r="D18" i="2"/>
  <c r="D36"/>
  <c r="E27"/>
  <c r="B30" i="5"/>
  <c r="B31"/>
  <c r="B66"/>
  <c r="C78" i="4"/>
  <c r="C83"/>
  <c r="H15"/>
  <c r="H16"/>
  <c r="G32" i="6"/>
  <c r="G31"/>
  <c r="I31"/>
  <c r="E23" i="7"/>
  <c r="D10"/>
  <c r="C26"/>
  <c r="C55" i="6"/>
  <c r="I32"/>
  <c r="E40"/>
  <c r="E42"/>
  <c r="J55"/>
  <c r="H55"/>
  <c r="B32"/>
  <c r="D32"/>
  <c r="D33"/>
  <c r="H83" i="4"/>
  <c r="E18" i="2"/>
  <c r="B67" i="5"/>
  <c r="B69"/>
  <c r="D25" i="7"/>
  <c r="C21"/>
  <c r="E10"/>
  <c r="D8"/>
  <c r="C8"/>
  <c r="E50" i="6"/>
  <c r="E53"/>
  <c r="E55"/>
  <c r="B33"/>
  <c r="E8" i="7"/>
  <c r="D23"/>
  <c r="F6"/>
  <c r="F8"/>
  <c r="F21"/>
  <c r="F23"/>
  <c r="C23"/>
</calcChain>
</file>

<file path=xl/sharedStrings.xml><?xml version="1.0" encoding="utf-8"?>
<sst xmlns="http://schemas.openxmlformats.org/spreadsheetml/2006/main" count="387" uniqueCount="310">
  <si>
    <t>Banca</t>
  </si>
  <si>
    <t xml:space="preserve">Banca </t>
  </si>
  <si>
    <t>Clienti</t>
  </si>
  <si>
    <t xml:space="preserve">Impianti </t>
  </si>
  <si>
    <t>Rimanenze iniziali</t>
  </si>
  <si>
    <t>Acquisti</t>
  </si>
  <si>
    <t xml:space="preserve">Affitti passivi </t>
  </si>
  <si>
    <t>Interessi passivi</t>
  </si>
  <si>
    <t>Fornitori</t>
  </si>
  <si>
    <t>Mutui</t>
  </si>
  <si>
    <t xml:space="preserve">F.do amm.to impianti </t>
  </si>
  <si>
    <t xml:space="preserve">F.do svalutazione crediti </t>
  </si>
  <si>
    <t xml:space="preserve">TFR </t>
  </si>
  <si>
    <t xml:space="preserve">Capitale sociale </t>
  </si>
  <si>
    <t xml:space="preserve">Ricavi </t>
  </si>
  <si>
    <t xml:space="preserve">Saldo + </t>
  </si>
  <si>
    <t>Saldo -</t>
  </si>
  <si>
    <t xml:space="preserve">Ammortamento impianti </t>
  </si>
  <si>
    <t>Accantonamento TFR</t>
  </si>
  <si>
    <t xml:space="preserve">Accantonamento F.do sval.ne cr. </t>
  </si>
  <si>
    <t xml:space="preserve">Compenso consulenti </t>
  </si>
  <si>
    <t xml:space="preserve">Ratei passivi </t>
  </si>
  <si>
    <t xml:space="preserve">Fatture da ricevere </t>
  </si>
  <si>
    <t>II BILANCIO DI VERIFICA</t>
  </si>
  <si>
    <t>Affitti passivi</t>
  </si>
  <si>
    <t>Amm.to impianti</t>
  </si>
  <si>
    <t>Acc.to TFR</t>
  </si>
  <si>
    <t>Acc.to F.do sv.crediti</t>
  </si>
  <si>
    <t>Compenso consulenti</t>
  </si>
  <si>
    <t>Conto economico</t>
  </si>
  <si>
    <t>a</t>
  </si>
  <si>
    <t>diversi</t>
  </si>
  <si>
    <t>Ricavi</t>
  </si>
  <si>
    <t>Rimanenze finali</t>
  </si>
  <si>
    <t>Impianti</t>
  </si>
  <si>
    <t>Stato patrimoniale</t>
  </si>
  <si>
    <t>F.do amm.to impianti</t>
  </si>
  <si>
    <t>F.do sv.ne crediti</t>
  </si>
  <si>
    <t>TFR</t>
  </si>
  <si>
    <t>Capitale sociale</t>
  </si>
  <si>
    <t>Ratei passivi</t>
  </si>
  <si>
    <t>Fatture da ricevere</t>
  </si>
  <si>
    <t>Utile d’esercizio</t>
  </si>
  <si>
    <t xml:space="preserve">     ATTIVO</t>
  </si>
  <si>
    <t>anno n</t>
  </si>
  <si>
    <t>anno n-1</t>
  </si>
  <si>
    <t xml:space="preserve">     PASSIVO</t>
  </si>
  <si>
    <t>A) CREDITI V/ SOCI PER VERS. ANCORA DOVUTI,</t>
  </si>
  <si>
    <t>A) PATRIMONIO NETTO</t>
  </si>
  <si>
    <t>con separata indicazione della parte già richiamata</t>
  </si>
  <si>
    <t xml:space="preserve"> I.    Capitale sociale</t>
  </si>
  <si>
    <t>B) IMMOBILIZZAZIONI</t>
  </si>
  <si>
    <t xml:space="preserve"> II.   Riserva da sovrapprezzo azioni</t>
  </si>
  <si>
    <t>I.  Immobilizzazioni immateriali</t>
  </si>
  <si>
    <t xml:space="preserve"> III.  Riserva di rivalutazione</t>
  </si>
  <si>
    <t xml:space="preserve"> 1) Costi di impianto e di ampliamento</t>
  </si>
  <si>
    <t xml:space="preserve"> IV.  Riserva legale</t>
  </si>
  <si>
    <t xml:space="preserve"> 2) Costi di ricerca,  di sviluppo e di pubblicità</t>
  </si>
  <si>
    <t xml:space="preserve"> V.   Riserve statutarie</t>
  </si>
  <si>
    <t xml:space="preserve"> 3) Diritti brevetto ind.le e utilizz. opere dell'ingegno</t>
  </si>
  <si>
    <t xml:space="preserve"> VI.  Riserva per azioni proprie in portafoglio</t>
  </si>
  <si>
    <t xml:space="preserve"> 4) Concessioni, licenze, marchi e diritti simili</t>
  </si>
  <si>
    <t xml:space="preserve"> VII. Altre riserve, distintamente indicate</t>
  </si>
  <si>
    <t xml:space="preserve"> 5) Avviamento</t>
  </si>
  <si>
    <t xml:space="preserve">       - Riserva facoltativa</t>
  </si>
  <si>
    <t xml:space="preserve"> 6) Immobilizzazioni in corso ed acconti</t>
  </si>
  <si>
    <t xml:space="preserve"> 7) Altre</t>
  </si>
  <si>
    <t xml:space="preserve"> VIII. Utili (perdite) portati a nuovo</t>
  </si>
  <si>
    <t xml:space="preserve"> Totale</t>
  </si>
  <si>
    <t xml:space="preserve"> IX.   Utile (perdita) dell'esercizio</t>
  </si>
  <si>
    <t>II. Immobilizzazioni materiali</t>
  </si>
  <si>
    <t xml:space="preserve"> Totale  Patrimonio netto (A)</t>
  </si>
  <si>
    <t xml:space="preserve"> 1) Terreni e fabbricati</t>
  </si>
  <si>
    <t xml:space="preserve"> 2) Impianti e macchinario</t>
  </si>
  <si>
    <t>B) FONDI PER RISCHI E ONERI</t>
  </si>
  <si>
    <t xml:space="preserve"> 3) Attrezzature industriali e commerciali</t>
  </si>
  <si>
    <t xml:space="preserve"> 1) Per trattamento di quiescenza e obblighi simili</t>
  </si>
  <si>
    <t xml:space="preserve"> 4) Altri beni</t>
  </si>
  <si>
    <t xml:space="preserve"> 2) Per imposte, anche differite</t>
  </si>
  <si>
    <t xml:space="preserve"> 5) Immobilizzazioni in corso ed acconti</t>
  </si>
  <si>
    <t xml:space="preserve"> 3) Altri</t>
  </si>
  <si>
    <t xml:space="preserve"> Totale  Fondi per rischi e oneri (B)</t>
  </si>
  <si>
    <r>
      <t>III. Immobilizzazioni finanziarie</t>
    </r>
    <r>
      <rPr>
        <sz val="10"/>
        <rFont val="Arial"/>
        <family val="2"/>
      </rPr>
      <t xml:space="preserve">, con separata </t>
    </r>
  </si>
  <si>
    <t xml:space="preserve">indicazione, per ciascuna voce dei crediti, </t>
  </si>
  <si>
    <t xml:space="preserve">C) TRATTAMENTO DI FINE RAPPORTO </t>
  </si>
  <si>
    <t xml:space="preserve">degli importi esigibili entro l'esercizio successivo: </t>
  </si>
  <si>
    <t xml:space="preserve">     DI LAVORO SUBORDINATO</t>
  </si>
  <si>
    <t xml:space="preserve"> 1) Partecipazioni in:</t>
  </si>
  <si>
    <t xml:space="preserve">      a. imprese controllate</t>
  </si>
  <si>
    <r>
      <t xml:space="preserve">D) DEBITI, </t>
    </r>
    <r>
      <rPr>
        <sz val="10"/>
        <rFont val="Arial"/>
        <family val="2"/>
      </rPr>
      <t xml:space="preserve">con separata indicazione, per </t>
    </r>
  </si>
  <si>
    <t xml:space="preserve">      b. imprese collegate</t>
  </si>
  <si>
    <t>ciascuna voce, degli importi esigibili oltre</t>
  </si>
  <si>
    <t>Entro</t>
  </si>
  <si>
    <t>Oltre</t>
  </si>
  <si>
    <t xml:space="preserve">      c. imprese controllanti</t>
  </si>
  <si>
    <t>l'esercizio successivo</t>
  </si>
  <si>
    <t>12 mesi</t>
  </si>
  <si>
    <t xml:space="preserve">      d. altre imprese</t>
  </si>
  <si>
    <t xml:space="preserve"> 1)   Obbligazioni</t>
  </si>
  <si>
    <t xml:space="preserve"> 2)   Obbligazioni convertibili</t>
  </si>
  <si>
    <t xml:space="preserve"> 2) Crediti:</t>
  </si>
  <si>
    <t xml:space="preserve"> 3)   Debiti verso soci per finanziamenti</t>
  </si>
  <si>
    <t xml:space="preserve">     a. verso imprese controllate</t>
  </si>
  <si>
    <t xml:space="preserve"> 4)   Debiti verso banche</t>
  </si>
  <si>
    <t xml:space="preserve">     b. verso imprese collegate</t>
  </si>
  <si>
    <t xml:space="preserve"> 5)   Debiti verso altri finanziatori</t>
  </si>
  <si>
    <t xml:space="preserve">     c. verso controllanti</t>
  </si>
  <si>
    <t xml:space="preserve"> 6)   Acconti</t>
  </si>
  <si>
    <t xml:space="preserve">     d. verso altri</t>
  </si>
  <si>
    <t xml:space="preserve"> 7)   Debiti verso fornitori</t>
  </si>
  <si>
    <t xml:space="preserve"> 3) Altri titoli</t>
  </si>
  <si>
    <t xml:space="preserve"> 8)   Debiti rappresentati da titoli di credito</t>
  </si>
  <si>
    <t xml:space="preserve"> 4) Azioni proprie, con indicazione del valore </t>
  </si>
  <si>
    <t xml:space="preserve"> 9)   Debiti verso imprese controllate</t>
  </si>
  <si>
    <t xml:space="preserve">     nominale complessivo</t>
  </si>
  <si>
    <t xml:space="preserve"> 10) Debiti verso imprese collegate</t>
  </si>
  <si>
    <t xml:space="preserve"> 11) Debiti verso controllanti</t>
  </si>
  <si>
    <t>Totale</t>
  </si>
  <si>
    <t xml:space="preserve"> 12) Debiti tributari</t>
  </si>
  <si>
    <t>Totale Immobilizzazioni (B)</t>
  </si>
  <si>
    <t xml:space="preserve"> 13) Debiti verso istituti di previdenza </t>
  </si>
  <si>
    <t xml:space="preserve">       e di sicurezza sociale</t>
  </si>
  <si>
    <t>C) ATTIVO CIRCOLANTE</t>
  </si>
  <si>
    <t xml:space="preserve"> 14) Altri debiti</t>
  </si>
  <si>
    <t>I. Rimanenze</t>
  </si>
  <si>
    <t>Totale  Debiti (D)</t>
  </si>
  <si>
    <t xml:space="preserve"> 1) Materie prime, sussidiarie e di consumo</t>
  </si>
  <si>
    <t xml:space="preserve"> 2) Prodotti in corso di lavorazione e semilavorati</t>
  </si>
  <si>
    <r>
      <t xml:space="preserve">E) RATEI E RISCONTI </t>
    </r>
    <r>
      <rPr>
        <sz val="10"/>
        <rFont val="Arial"/>
        <family val="2"/>
      </rPr>
      <t xml:space="preserve">con separata </t>
    </r>
  </si>
  <si>
    <t xml:space="preserve"> 3) Lavori in corso su ordinazione</t>
  </si>
  <si>
    <t xml:space="preserve">indicazione dell'aggio su prestiti </t>
  </si>
  <si>
    <t xml:space="preserve"> 4) Prodotti finiti e merci</t>
  </si>
  <si>
    <t xml:space="preserve"> 5) Acconti</t>
  </si>
  <si>
    <r>
      <t>II. Crediti</t>
    </r>
    <r>
      <rPr>
        <sz val="10"/>
        <rFont val="Arial"/>
        <family val="2"/>
      </rPr>
      <t xml:space="preserve">, con separata indicazione per ciascuna </t>
    </r>
  </si>
  <si>
    <t>voce, degli importi esigibili oltre l'esercizio successivo:</t>
  </si>
  <si>
    <t xml:space="preserve"> 1) verso clienti</t>
  </si>
  <si>
    <t xml:space="preserve"> 2) verso imprese controllate</t>
  </si>
  <si>
    <t xml:space="preserve"> 3) verso imprese collegate</t>
  </si>
  <si>
    <t xml:space="preserve"> 4) verso controllanti</t>
  </si>
  <si>
    <t xml:space="preserve"> 4-bis) crediti tributari</t>
  </si>
  <si>
    <t xml:space="preserve"> 4-ter) imposte anticipate</t>
  </si>
  <si>
    <t xml:space="preserve"> 5) verso altri</t>
  </si>
  <si>
    <r>
      <t>III. Attività finanziarie</t>
    </r>
    <r>
      <rPr>
        <sz val="10"/>
        <rFont val="Arial"/>
        <family val="2"/>
      </rPr>
      <t xml:space="preserve"> che non costituiscono</t>
    </r>
  </si>
  <si>
    <t>immobilizzazioni</t>
  </si>
  <si>
    <t xml:space="preserve"> 1) Partecipazioni in imprese controllate</t>
  </si>
  <si>
    <t xml:space="preserve"> 2) Partecipazioni in imprese collegate</t>
  </si>
  <si>
    <t xml:space="preserve"> 3) Partecipazioni in imprese controllanti</t>
  </si>
  <si>
    <t xml:space="preserve"> 4) Altre partecipazioni</t>
  </si>
  <si>
    <t xml:space="preserve"> 5) Azioni proprie, con indicazione del valore </t>
  </si>
  <si>
    <t xml:space="preserve"> 6) Altri titoli</t>
  </si>
  <si>
    <t>IV. Disponibilità liquide</t>
  </si>
  <si>
    <t xml:space="preserve"> 1) Depositi bancari e postali</t>
  </si>
  <si>
    <t xml:space="preserve"> 2) Assegni</t>
  </si>
  <si>
    <t xml:space="preserve"> 3) Denaro e valori in cassa</t>
  </si>
  <si>
    <t>Totale Attivo circolante (C)</t>
  </si>
  <si>
    <r>
      <t xml:space="preserve">D) RATEI E RISCONTI </t>
    </r>
    <r>
      <rPr>
        <sz val="10"/>
        <rFont val="Arial"/>
        <family val="2"/>
      </rPr>
      <t>con separata</t>
    </r>
  </si>
  <si>
    <t>indicazione del disaggio su prestiti</t>
  </si>
  <si>
    <t>TOTALE ATTIVO</t>
  </si>
  <si>
    <t>TOTALE PASSIVO</t>
  </si>
  <si>
    <t>Conti d'ordine dell'attivo</t>
  </si>
  <si>
    <t>Conti d'ordine del passivo</t>
  </si>
  <si>
    <t>TOTALI</t>
  </si>
  <si>
    <t>A) VALORE DELLA PRODUZIONE</t>
  </si>
  <si>
    <t>1) Ricavi delle vendite e delle prestazioni</t>
  </si>
  <si>
    <t>2) Variazioni delle rimanenze di prodotti in corso di lavorazione, semilavorati e finiti</t>
  </si>
  <si>
    <t>3) Variazione dei lavori in corso su ordinazione</t>
  </si>
  <si>
    <t>4) Incrementi di immobilizzazioni per lavori interni</t>
  </si>
  <si>
    <t>5) Altri ricavi  e proventi, con separata indicazione dei contributi in conto esercizio</t>
  </si>
  <si>
    <t xml:space="preserve">    - di cui contributi in conto esercizio: </t>
  </si>
  <si>
    <t>Totale (A)</t>
  </si>
  <si>
    <t>B) COSTI DELLA PRODUZIONE</t>
  </si>
  <si>
    <t>6) Per materie prime, sussidiarie, di consumo e merci</t>
  </si>
  <si>
    <t>7) Per servizi</t>
  </si>
  <si>
    <t>8) Per godimento beni di terzi</t>
  </si>
  <si>
    <t>9) Per il personale</t>
  </si>
  <si>
    <t xml:space="preserve">   a) Salari e stipendi</t>
  </si>
  <si>
    <t xml:space="preserve">   b) Oneri sociali</t>
  </si>
  <si>
    <t xml:space="preserve">   c) Trattamento di fine rapporto</t>
  </si>
  <si>
    <t xml:space="preserve">   d) Trattamento di quiescienza e simili</t>
  </si>
  <si>
    <t xml:space="preserve">   e) Altri costi</t>
  </si>
  <si>
    <t>10) Ammortamenti e svalutazioni</t>
  </si>
  <si>
    <t xml:space="preserve">   a) Ammortamento delle immobilizzazioni immateriali</t>
  </si>
  <si>
    <t xml:space="preserve">   b) Ammortamento delle immobilizzazioni materiali</t>
  </si>
  <si>
    <t xml:space="preserve">   c) Altre svalutazioni delle immobilizzazioni</t>
  </si>
  <si>
    <t xml:space="preserve">   d) Svalutazione dei crediti compresi nell'attivo circolante e delle disponibiltà liquide</t>
  </si>
  <si>
    <t>11) Variazione delle rimanenze di materie prime, sussidiarie, di consumo e merci</t>
  </si>
  <si>
    <t>12) Accantonamenti per rischi</t>
  </si>
  <si>
    <t>13) Altri accantonamenti</t>
  </si>
  <si>
    <t>14) Oneri diversi di gestione</t>
  </si>
  <si>
    <t>Totale (B)</t>
  </si>
  <si>
    <t>DIFFERENZA TRA VALORE E COSTI DELLA PRODUZIONE (A-B)</t>
  </si>
  <si>
    <t>C) PROVENTI E ONERI FINANZIARI</t>
  </si>
  <si>
    <t xml:space="preserve">15) Proventi da partecipazioni, con separata indicazione di quelli </t>
  </si>
  <si>
    <t xml:space="preserve">      da imprese controllate e collegate</t>
  </si>
  <si>
    <t>16) Altri proventi finanziari</t>
  </si>
  <si>
    <t xml:space="preserve">   a) Da crediti iscritti nelle immobilizzazioni, con separata indicazione di quelli </t>
  </si>
  <si>
    <t xml:space="preserve">       da imprese controllate e collegate e di quelli da controllanti</t>
  </si>
  <si>
    <t xml:space="preserve">   b) Da titoli iscritti nelle immobilizzazioni che non costituiscono partecipazioni</t>
  </si>
  <si>
    <t xml:space="preserve">   c) Da titoli iscritti nell'attivo circolante che non costituiscono partecipazioni</t>
  </si>
  <si>
    <t xml:space="preserve">   d) Proventi diversi dai precedenti, con separata indicazione di quelli verso imprese </t>
  </si>
  <si>
    <t xml:space="preserve">       controllate e collegate e di quelli da controllanti</t>
  </si>
  <si>
    <t xml:space="preserve">17) Interessi ed altri oneri finanziari, con separata indicazione di quelli verso imprese </t>
  </si>
  <si>
    <t xml:space="preserve">      controllate e collegate e verso controllanti</t>
  </si>
  <si>
    <t>17-bis) Utili e perdite su cambi</t>
  </si>
  <si>
    <t>Totale (15+16-17+-17-bis)</t>
  </si>
  <si>
    <t>D) RETTIFICHE DI VALORE DI ATTIVITÀ'  FINANZIARIE</t>
  </si>
  <si>
    <t>18) Rivalutazioni:</t>
  </si>
  <si>
    <t xml:space="preserve">   a) di partecipazioni</t>
  </si>
  <si>
    <t xml:space="preserve">   b) di immobilizzazioni finanziarie  che non costituiscono partecipazioni</t>
  </si>
  <si>
    <t xml:space="preserve">   c) di titoli iscritti all'attivo circolante che non costituiscono partecipazioni</t>
  </si>
  <si>
    <t>19) Svalutazioni:</t>
  </si>
  <si>
    <t xml:space="preserve">   b) di immobilizzazioni finanziarie che non costituiscono partecipazioni</t>
  </si>
  <si>
    <t>Totale delle rettifiche (18-19)</t>
  </si>
  <si>
    <t>E) PROVENTI E ONERI STRAORDINARI</t>
  </si>
  <si>
    <t>20) Proventi con separata indicazione delle plusvalenze da alienazione i cui ricavi</t>
  </si>
  <si>
    <t xml:space="preserve">      non sono iscrivibili al n. 5)</t>
  </si>
  <si>
    <t xml:space="preserve">21) Oneri con separata indicazione delle minusvalenze da alienazione, i cui effetti </t>
  </si>
  <si>
    <t xml:space="preserve">      contabili non sono iscrivibili al n. 14), e delle imposte relative a esercizi precedenti</t>
  </si>
  <si>
    <t>Totale delle partite straordinarie (20-21)</t>
  </si>
  <si>
    <t>RISULTATO PRIMA DELLE IMPOSTE (A-B±C±D±E)</t>
  </si>
  <si>
    <t>22) Imposte sul reddito dell'esercizio, correnti, differite e anticipate</t>
  </si>
  <si>
    <t>UTILE (O PERDITA) DELL'ESERCIZIO</t>
  </si>
  <si>
    <t>Cambiali attive</t>
  </si>
  <si>
    <t>Perdita su crediti</t>
  </si>
  <si>
    <t>Utile di esercizio (SP)</t>
  </si>
  <si>
    <t>B 14 oppure E 21</t>
  </si>
  <si>
    <t>C II 5) se sono di tipo finanziario.</t>
  </si>
  <si>
    <t xml:space="preserve">Sono maggiormente garantiti rispetto agli altri crediti. Sono classificate insieme agli altri crediti: </t>
  </si>
  <si>
    <t>C II 1) Crediti v/clienti se sono di tipo commerciale</t>
  </si>
  <si>
    <t>R. I.</t>
  </si>
  <si>
    <t>Data</t>
  </si>
  <si>
    <t>Prelievi</t>
  </si>
  <si>
    <t>Prezzo</t>
  </si>
  <si>
    <t>R. F</t>
  </si>
  <si>
    <t>Lifo di periodo</t>
  </si>
  <si>
    <t>Fifo</t>
  </si>
  <si>
    <t>Descrizione</t>
  </si>
  <si>
    <t>Quantità</t>
  </si>
  <si>
    <t>Valore</t>
  </si>
  <si>
    <t>R.I.</t>
  </si>
  <si>
    <t>Acquisto</t>
  </si>
  <si>
    <t>Rimanenza</t>
  </si>
  <si>
    <t>Prelievo</t>
  </si>
  <si>
    <t>60*0,122</t>
  </si>
  <si>
    <t>1.440*0,122</t>
  </si>
  <si>
    <t>3.700*0,1225</t>
  </si>
  <si>
    <t>655*0,120</t>
  </si>
  <si>
    <t>4.100*0,123</t>
  </si>
  <si>
    <t>1.520*0,120</t>
  </si>
  <si>
    <t xml:space="preserve">Costi della Produzione </t>
  </si>
  <si>
    <t>Variazione opere in corso</t>
  </si>
  <si>
    <t>Margine operativo</t>
  </si>
  <si>
    <t>Opere iniziali</t>
  </si>
  <si>
    <t>Opere Finali</t>
  </si>
  <si>
    <t>S.A.L.</t>
  </si>
  <si>
    <t xml:space="preserve">SOLUZIONE CASO CON AUMENTI DI COSTO </t>
  </si>
  <si>
    <t>Amm.to avviamento</t>
  </si>
  <si>
    <t xml:space="preserve">Valutazione della partecipazione </t>
  </si>
  <si>
    <t>Dividendi erogati</t>
  </si>
  <si>
    <t xml:space="preserve">Determinazione dell'utile non realizzato infragruppo non realizzato </t>
  </si>
  <si>
    <t>Pezzi venduti alla partecipante che questa detiene in rimanenza</t>
  </si>
  <si>
    <t>Margine di profitto unitario</t>
  </si>
  <si>
    <t>Utile infragruppo lordo</t>
  </si>
  <si>
    <t xml:space="preserve">Effetto fiscale </t>
  </si>
  <si>
    <t>utile infragruppo netto</t>
  </si>
  <si>
    <t>% possesso di Delta da parte di Gamma</t>
  </si>
  <si>
    <t>Utile infragruppo netto di competenza di Gamma</t>
  </si>
  <si>
    <t>Determinazione dell'utile rettificato prodotto da Delta in x3</t>
  </si>
  <si>
    <t>Utile di competenza di Gamma</t>
  </si>
  <si>
    <t>Rettifica utile infragruppo</t>
  </si>
  <si>
    <t>Amm.to plusv. Fabbricati</t>
  </si>
  <si>
    <t>Utile di Delta rettificato</t>
  </si>
  <si>
    <t>Valore partecipazione al 31/12/X2</t>
  </si>
  <si>
    <t>Utile rettificato x3</t>
  </si>
  <si>
    <t>Quantita</t>
  </si>
  <si>
    <t>Q * P</t>
  </si>
  <si>
    <t>CMPA = (Q * P)/Q</t>
  </si>
  <si>
    <t>Valutazione RF</t>
  </si>
  <si>
    <t xml:space="preserve"> = 6.925 * 0,12255</t>
  </si>
  <si>
    <t>Costo medi ponderato di periodo</t>
  </si>
  <si>
    <t>Anno</t>
  </si>
  <si>
    <t>ammortizzare</t>
  </si>
  <si>
    <t>valore da</t>
  </si>
  <si>
    <t>quota</t>
  </si>
  <si>
    <t>amm.to</t>
  </si>
  <si>
    <t>fondo</t>
  </si>
  <si>
    <t>Valore contabile</t>
  </si>
  <si>
    <t>netto</t>
  </si>
  <si>
    <t>svalutazione</t>
  </si>
  <si>
    <t>Costo storico</t>
  </si>
  <si>
    <t>(2,5 -1)</t>
  </si>
  <si>
    <t>Lifo continuo per movimento</t>
  </si>
  <si>
    <t>Rimanenze iniziali mp (CE)</t>
  </si>
  <si>
    <t xml:space="preserve">Rimanenze finali mp (CE) </t>
  </si>
  <si>
    <t>Rimanenze finali mp (SP)</t>
  </si>
  <si>
    <t>Valore partecipazione al 31/12/X3</t>
  </si>
  <si>
    <t>ripristino</t>
  </si>
  <si>
    <t>Una volta intervenuta la svalutazione,  nel quarto e quinto anno, occorre utilizzare il fondo</t>
  </si>
  <si>
    <t>lungo la via utile residua:</t>
  </si>
  <si>
    <t>svalut/</t>
  </si>
  <si>
    <t>CASO A</t>
  </si>
  <si>
    <t>L'ammortamento proseguità quindi come segue:</t>
  </si>
  <si>
    <t>CASO B</t>
  </si>
  <si>
    <t>pertanto nel 2005 si farà anche questa scrittura:</t>
  </si>
  <si>
    <t xml:space="preserve">Essendo il valore recuperabile di 168.000 superiore al valore netto contabile di 147,000,  </t>
  </si>
  <si>
    <t>Essendo il valore recuperabile di 180.000 superiore al valore netto contabile che si avrebbe</t>
  </si>
  <si>
    <t>senza la svalutazione (147,000+28,000), si deve stornare completametne il fondo di svalutazione</t>
  </si>
  <si>
    <t xml:space="preserve">si deve stornare parzialmente il fondo sino ad avere come valore netto il valore recuperabile </t>
  </si>
  <si>
    <t>L'ammortamento proseguità quindi come segue, utilizzando il fondo residuo lungo la vita residua:</t>
  </si>
  <si>
    <t>e qundi per 168000-147000, per cui nel 2005 si farà anche questa scrittura: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</si>
</sst>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_-* #,##0.0_-;\-* #,##0.0_-;_-* &quot;-&quot;_-;_-@_-"/>
    <numFmt numFmtId="167" formatCode="_-* #,##0.00_-;\-* #,##0.00_-;_-* &quot;-&quot;_-;_-@_-"/>
    <numFmt numFmtId="168" formatCode="_-* #,##0.0_-;\-* #,##0.0_-;_-* &quot;-&quot;??_-;_-@_-"/>
    <numFmt numFmtId="169" formatCode="[$-410]d\-mmm;@"/>
    <numFmt numFmtId="170" formatCode="_-* #,##0.000_-;\-* #,##0.000_-;_-* &quot;-&quot;??_-;_-@_-"/>
    <numFmt numFmtId="171" formatCode="_-* #,##0.0000_-;\-* #,##0.0000_-;_-* &quot;-&quot;??_-;_-@_-"/>
    <numFmt numFmtId="172" formatCode="0.000"/>
    <numFmt numFmtId="173" formatCode="0.0000"/>
    <numFmt numFmtId="174" formatCode="_-* #,##0.000_-;\-* #,##0.000_-;_-* &quot;-&quot;???_-;_-@_-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 val="singleAccounting"/>
      <sz val="10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3" fillId="0" borderId="0" xfId="3" applyFont="1"/>
    <xf numFmtId="0" fontId="4" fillId="0" borderId="4" xfId="3" applyFont="1" applyBorder="1"/>
    <xf numFmtId="41" fontId="3" fillId="0" borderId="5" xfId="2" applyFont="1" applyBorder="1"/>
    <xf numFmtId="41" fontId="3" fillId="0" borderId="6" xfId="2" applyFont="1" applyBorder="1"/>
    <xf numFmtId="0" fontId="4" fillId="0" borderId="7" xfId="3" applyFont="1" applyBorder="1"/>
    <xf numFmtId="0" fontId="3" fillId="0" borderId="5" xfId="3" applyNumberFormat="1" applyFont="1" applyBorder="1"/>
    <xf numFmtId="0" fontId="3" fillId="0" borderId="6" xfId="3" applyNumberFormat="1" applyFont="1" applyBorder="1"/>
    <xf numFmtId="41" fontId="3" fillId="0" borderId="4" xfId="2" applyFont="1" applyBorder="1"/>
    <xf numFmtId="41" fontId="3" fillId="0" borderId="8" xfId="2" applyFont="1" applyBorder="1"/>
    <xf numFmtId="0" fontId="3" fillId="0" borderId="4" xfId="3" applyNumberFormat="1" applyFont="1" applyBorder="1"/>
    <xf numFmtId="0" fontId="3" fillId="0" borderId="8" xfId="3" applyNumberFormat="1" applyFont="1" applyBorder="1"/>
    <xf numFmtId="0" fontId="3" fillId="0" borderId="4" xfId="3" applyFont="1" applyBorder="1"/>
    <xf numFmtId="0" fontId="3" fillId="0" borderId="7" xfId="3" applyFont="1" applyBorder="1"/>
    <xf numFmtId="3" fontId="3" fillId="0" borderId="8" xfId="3" applyNumberFormat="1" applyFont="1" applyBorder="1"/>
    <xf numFmtId="0" fontId="5" fillId="0" borderId="4" xfId="3" applyFont="1" applyBorder="1"/>
    <xf numFmtId="0" fontId="3" fillId="0" borderId="4" xfId="3" applyFont="1" applyBorder="1" applyAlignment="1">
      <alignment horizontal="left"/>
    </xf>
    <xf numFmtId="0" fontId="4" fillId="0" borderId="7" xfId="3" quotePrefix="1" applyFont="1" applyBorder="1" applyAlignment="1">
      <alignment horizontal="left"/>
    </xf>
    <xf numFmtId="0" fontId="3" fillId="0" borderId="7" xfId="3" quotePrefix="1" applyFont="1" applyBorder="1" applyAlignment="1">
      <alignment horizontal="left"/>
    </xf>
    <xf numFmtId="0" fontId="3" fillId="0" borderId="4" xfId="3" applyFont="1" applyFill="1" applyBorder="1"/>
    <xf numFmtId="41" fontId="3" fillId="0" borderId="4" xfId="2" applyFont="1" applyFill="1" applyBorder="1"/>
    <xf numFmtId="41" fontId="3" fillId="0" borderId="8" xfId="2" applyFont="1" applyFill="1" applyBorder="1"/>
    <xf numFmtId="0" fontId="5" fillId="0" borderId="4" xfId="3" applyFont="1" applyBorder="1" applyAlignment="1"/>
    <xf numFmtId="0" fontId="3" fillId="0" borderId="4" xfId="3" applyFont="1" applyBorder="1" applyAlignment="1"/>
    <xf numFmtId="0" fontId="6" fillId="0" borderId="4" xfId="3" applyNumberFormat="1" applyFont="1" applyBorder="1" applyAlignment="1">
      <alignment horizontal="center"/>
    </xf>
    <xf numFmtId="0" fontId="6" fillId="0" borderId="9" xfId="3" applyNumberFormat="1" applyFont="1" applyBorder="1" applyAlignment="1">
      <alignment horizontal="center"/>
    </xf>
    <xf numFmtId="0" fontId="6" fillId="0" borderId="10" xfId="3" applyNumberFormat="1" applyFont="1" applyBorder="1" applyAlignment="1">
      <alignment horizontal="center"/>
    </xf>
    <xf numFmtId="0" fontId="6" fillId="0" borderId="11" xfId="3" applyNumberFormat="1" applyFont="1" applyBorder="1" applyAlignment="1">
      <alignment horizontal="center"/>
    </xf>
    <xf numFmtId="0" fontId="3" fillId="0" borderId="12" xfId="3" applyNumberFormat="1" applyFont="1" applyBorder="1"/>
    <xf numFmtId="41" fontId="6" fillId="0" borderId="4" xfId="2" applyFont="1" applyBorder="1" applyAlignment="1">
      <alignment horizontal="center"/>
    </xf>
    <xf numFmtId="41" fontId="6" fillId="0" borderId="9" xfId="2" applyFont="1" applyBorder="1" applyAlignment="1">
      <alignment horizontal="center"/>
    </xf>
    <xf numFmtId="0" fontId="3" fillId="0" borderId="9" xfId="3" applyNumberFormat="1" applyFont="1" applyBorder="1"/>
    <xf numFmtId="41" fontId="6" fillId="0" borderId="10" xfId="2" applyFont="1" applyBorder="1" applyAlignment="1">
      <alignment horizontal="center"/>
    </xf>
    <xf numFmtId="41" fontId="6" fillId="0" borderId="11" xfId="2" applyFont="1" applyBorder="1" applyAlignment="1">
      <alignment horizontal="center"/>
    </xf>
    <xf numFmtId="41" fontId="3" fillId="0" borderId="9" xfId="2" applyFont="1" applyBorder="1"/>
    <xf numFmtId="3" fontId="3" fillId="0" borderId="4" xfId="3" applyNumberFormat="1" applyFont="1" applyBorder="1"/>
    <xf numFmtId="0" fontId="3" fillId="0" borderId="7" xfId="3" applyFont="1" applyFill="1" applyBorder="1"/>
    <xf numFmtId="0" fontId="3" fillId="0" borderId="4" xfId="3" applyNumberFormat="1" applyFont="1" applyFill="1" applyBorder="1"/>
    <xf numFmtId="0" fontId="3" fillId="0" borderId="9" xfId="3" applyNumberFormat="1" applyFont="1" applyFill="1" applyBorder="1"/>
    <xf numFmtId="2" fontId="3" fillId="0" borderId="4" xfId="3" applyNumberFormat="1" applyFont="1" applyBorder="1"/>
    <xf numFmtId="0" fontId="3" fillId="0" borderId="4" xfId="3" quotePrefix="1" applyFont="1" applyBorder="1" applyAlignment="1">
      <alignment horizontal="left"/>
    </xf>
    <xf numFmtId="165" fontId="3" fillId="0" borderId="4" xfId="2" applyNumberFormat="1" applyFont="1" applyBorder="1"/>
    <xf numFmtId="166" fontId="3" fillId="0" borderId="4" xfId="2" applyNumberFormat="1" applyFont="1" applyBorder="1"/>
    <xf numFmtId="0" fontId="5" fillId="0" borderId="4" xfId="3" quotePrefix="1" applyFont="1" applyBorder="1" applyAlignment="1">
      <alignment horizontal="left"/>
    </xf>
    <xf numFmtId="167" fontId="3" fillId="0" borderId="8" xfId="2" applyNumberFormat="1" applyFont="1" applyBorder="1"/>
    <xf numFmtId="0" fontId="4" fillId="0" borderId="10" xfId="3" applyFont="1" applyBorder="1"/>
    <xf numFmtId="41" fontId="4" fillId="0" borderId="10" xfId="2" applyFont="1" applyBorder="1"/>
    <xf numFmtId="41" fontId="4" fillId="0" borderId="13" xfId="2" applyFont="1" applyBorder="1"/>
    <xf numFmtId="0" fontId="4" fillId="0" borderId="14" xfId="3" applyFont="1" applyBorder="1"/>
    <xf numFmtId="0" fontId="3" fillId="0" borderId="10" xfId="3" applyNumberFormat="1" applyFont="1" applyBorder="1"/>
    <xf numFmtId="0" fontId="3" fillId="0" borderId="13" xfId="3" applyNumberFormat="1" applyFont="1" applyBorder="1"/>
    <xf numFmtId="0" fontId="3" fillId="0" borderId="0" xfId="3" applyFont="1" applyBorder="1"/>
    <xf numFmtId="41" fontId="3" fillId="0" borderId="0" xfId="2" applyFont="1" applyBorder="1"/>
    <xf numFmtId="0" fontId="3" fillId="0" borderId="0" xfId="3" applyNumberFormat="1" applyFont="1" applyBorder="1"/>
    <xf numFmtId="41" fontId="3" fillId="0" borderId="0" xfId="2" applyFont="1"/>
    <xf numFmtId="0" fontId="3" fillId="0" borderId="0" xfId="3" applyNumberFormat="1" applyFont="1"/>
    <xf numFmtId="0" fontId="6" fillId="0" borderId="4" xfId="3" applyFont="1" applyBorder="1"/>
    <xf numFmtId="41" fontId="7" fillId="0" borderId="15" xfId="2" applyNumberFormat="1" applyFont="1" applyBorder="1" applyAlignment="1">
      <alignment horizontal="center"/>
    </xf>
    <xf numFmtId="0" fontId="6" fillId="0" borderId="0" xfId="3" applyFont="1"/>
    <xf numFmtId="0" fontId="7" fillId="0" borderId="4" xfId="3" applyFont="1" applyBorder="1"/>
    <xf numFmtId="41" fontId="6" fillId="0" borderId="8" xfId="2" applyNumberFormat="1" applyFont="1" applyBorder="1"/>
    <xf numFmtId="41" fontId="7" fillId="0" borderId="8" xfId="2" applyNumberFormat="1" applyFont="1" applyBorder="1"/>
    <xf numFmtId="0" fontId="6" fillId="0" borderId="4" xfId="3" applyFont="1" applyFill="1" applyBorder="1"/>
    <xf numFmtId="41" fontId="8" fillId="0" borderId="8" xfId="2" applyNumberFormat="1" applyFont="1" applyBorder="1"/>
    <xf numFmtId="41" fontId="6" fillId="0" borderId="8" xfId="2" applyNumberFormat="1" applyFont="1" applyFill="1" applyBorder="1"/>
    <xf numFmtId="0" fontId="6" fillId="0" borderId="4" xfId="3" quotePrefix="1" applyFont="1" applyBorder="1" applyAlignment="1">
      <alignment horizontal="left"/>
    </xf>
    <xf numFmtId="167" fontId="7" fillId="0" borderId="8" xfId="2" applyNumberFormat="1" applyFont="1" applyBorder="1"/>
    <xf numFmtId="167" fontId="8" fillId="0" borderId="8" xfId="2" applyNumberFormat="1" applyFont="1" applyBorder="1"/>
    <xf numFmtId="167" fontId="6" fillId="0" borderId="8" xfId="2" applyNumberFormat="1" applyFont="1" applyBorder="1"/>
    <xf numFmtId="0" fontId="7" fillId="0" borderId="10" xfId="3" applyFont="1" applyBorder="1"/>
    <xf numFmtId="167" fontId="9" fillId="0" borderId="13" xfId="2" applyNumberFormat="1" applyFont="1" applyBorder="1"/>
    <xf numFmtId="41" fontId="6" fillId="0" borderId="0" xfId="2" applyNumberFormat="1" applyFont="1" applyBorder="1"/>
    <xf numFmtId="41" fontId="3" fillId="0" borderId="16" xfId="2" applyFont="1" applyBorder="1"/>
    <xf numFmtId="3" fontId="3" fillId="0" borderId="9" xfId="3" applyNumberFormat="1" applyFont="1" applyBorder="1"/>
    <xf numFmtId="3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164" fontId="0" fillId="0" borderId="0" xfId="1" applyNumberFormat="1" applyFont="1" applyFill="1"/>
    <xf numFmtId="0" fontId="0" fillId="0" borderId="0" xfId="0" applyFill="1" applyBorder="1"/>
    <xf numFmtId="164" fontId="2" fillId="0" borderId="0" xfId="1" applyNumberFormat="1" applyFont="1" applyFill="1"/>
    <xf numFmtId="16" fontId="0" fillId="0" borderId="0" xfId="0" applyNumberFormat="1" applyAlignment="1">
      <alignment horizontal="center"/>
    </xf>
    <xf numFmtId="0" fontId="0" fillId="0" borderId="17" xfId="0" applyBorder="1"/>
    <xf numFmtId="16" fontId="0" fillId="0" borderId="17" xfId="0" applyNumberFormat="1" applyBorder="1" applyAlignment="1">
      <alignment horizontal="center"/>
    </xf>
    <xf numFmtId="0" fontId="0" fillId="0" borderId="17" xfId="0" applyFill="1" applyBorder="1"/>
    <xf numFmtId="0" fontId="0" fillId="0" borderId="0" xfId="0" applyBorder="1" applyAlignment="1">
      <alignment horizontal="center"/>
    </xf>
    <xf numFmtId="3" fontId="0" fillId="0" borderId="0" xfId="0" applyNumberFormat="1" applyFill="1" applyBorder="1"/>
    <xf numFmtId="0" fontId="0" fillId="0" borderId="0" xfId="0" applyBorder="1"/>
    <xf numFmtId="0" fontId="10" fillId="0" borderId="0" xfId="0" applyFont="1"/>
    <xf numFmtId="164" fontId="10" fillId="0" borderId="0" xfId="1" applyNumberFormat="1" applyFont="1"/>
    <xf numFmtId="0" fontId="11" fillId="0" borderId="15" xfId="0" applyFont="1" applyBorder="1" applyAlignment="1">
      <alignment horizontal="center"/>
    </xf>
    <xf numFmtId="16" fontId="10" fillId="0" borderId="15" xfId="0" applyNumberFormat="1" applyFont="1" applyBorder="1"/>
    <xf numFmtId="164" fontId="10" fillId="0" borderId="15" xfId="1" applyNumberFormat="1" applyFont="1" applyBorder="1"/>
    <xf numFmtId="164" fontId="10" fillId="0" borderId="0" xfId="0" applyNumberFormat="1" applyFont="1"/>
    <xf numFmtId="0" fontId="10" fillId="2" borderId="0" xfId="0" applyFont="1" applyFill="1"/>
    <xf numFmtId="164" fontId="10" fillId="2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" fontId="10" fillId="0" borderId="0" xfId="0" applyNumberFormat="1" applyFont="1"/>
    <xf numFmtId="164" fontId="10" fillId="0" borderId="1" xfId="0" applyNumberFormat="1" applyFont="1" applyBorder="1"/>
    <xf numFmtId="164" fontId="10" fillId="0" borderId="1" xfId="1" applyNumberFormat="1" applyFont="1" applyBorder="1"/>
    <xf numFmtId="164" fontId="11" fillId="0" borderId="0" xfId="0" applyNumberFormat="1" applyFont="1"/>
    <xf numFmtId="0" fontId="10" fillId="0" borderId="18" xfId="0" applyFont="1" applyBorder="1" applyAlignment="1">
      <alignment horizontal="center"/>
    </xf>
    <xf numFmtId="0" fontId="10" fillId="0" borderId="18" xfId="0" applyFont="1" applyBorder="1"/>
    <xf numFmtId="164" fontId="10" fillId="0" borderId="18" xfId="1" applyNumberFormat="1" applyFont="1" applyBorder="1"/>
    <xf numFmtId="164" fontId="10" fillId="0" borderId="18" xfId="1" applyNumberFormat="1" applyFont="1" applyBorder="1" applyAlignment="1">
      <alignment horizontal="center"/>
    </xf>
    <xf numFmtId="0" fontId="10" fillId="0" borderId="0" xfId="0" applyFont="1" applyFill="1" applyBorder="1"/>
    <xf numFmtId="16" fontId="10" fillId="0" borderId="19" xfId="0" applyNumberFormat="1" applyFont="1" applyBorder="1"/>
    <xf numFmtId="0" fontId="10" fillId="0" borderId="19" xfId="0" applyFont="1" applyBorder="1"/>
    <xf numFmtId="164" fontId="10" fillId="0" borderId="0" xfId="1" applyNumberFormat="1" applyFont="1" applyFill="1" applyBorder="1"/>
    <xf numFmtId="168" fontId="10" fillId="0" borderId="0" xfId="1" applyNumberFormat="1" applyFont="1" applyFill="1" applyBorder="1"/>
    <xf numFmtId="16" fontId="10" fillId="0" borderId="20" xfId="0" applyNumberFormat="1" applyFont="1" applyBorder="1"/>
    <xf numFmtId="0" fontId="10" fillId="0" borderId="20" xfId="0" applyFont="1" applyBorder="1"/>
    <xf numFmtId="164" fontId="11" fillId="0" borderId="21" xfId="1" applyNumberFormat="1" applyFont="1" applyBorder="1"/>
    <xf numFmtId="16" fontId="10" fillId="0" borderId="18" xfId="0" applyNumberFormat="1" applyFont="1" applyBorder="1"/>
    <xf numFmtId="164" fontId="10" fillId="0" borderId="18" xfId="1" applyNumberFormat="1" applyFont="1" applyFill="1" applyBorder="1"/>
    <xf numFmtId="164" fontId="10" fillId="0" borderId="0" xfId="0" applyNumberFormat="1" applyFont="1" applyFill="1" applyBorder="1"/>
    <xf numFmtId="16" fontId="10" fillId="0" borderId="22" xfId="0" applyNumberFormat="1" applyFont="1" applyBorder="1"/>
    <xf numFmtId="0" fontId="10" fillId="0" borderId="22" xfId="0" applyFont="1" applyBorder="1"/>
    <xf numFmtId="164" fontId="11" fillId="0" borderId="22" xfId="1" applyNumberFormat="1" applyFont="1" applyBorder="1"/>
    <xf numFmtId="168" fontId="10" fillId="0" borderId="22" xfId="1" applyNumberFormat="1" applyFont="1" applyBorder="1" applyAlignment="1"/>
    <xf numFmtId="168" fontId="10" fillId="0" borderId="18" xfId="1" applyNumberFormat="1" applyFont="1" applyBorder="1" applyAlignment="1">
      <alignment horizontal="right"/>
    </xf>
    <xf numFmtId="16" fontId="10" fillId="0" borderId="21" xfId="0" applyNumberFormat="1" applyFont="1" applyBorder="1"/>
    <xf numFmtId="0" fontId="10" fillId="0" borderId="21" xfId="0" applyFont="1" applyBorder="1"/>
    <xf numFmtId="164" fontId="10" fillId="0" borderId="21" xfId="1" applyNumberFormat="1" applyFont="1" applyBorder="1"/>
    <xf numFmtId="0" fontId="10" fillId="3" borderId="19" xfId="0" applyFont="1" applyFill="1" applyBorder="1" applyAlignment="1">
      <alignment horizontal="right"/>
    </xf>
    <xf numFmtId="164" fontId="10" fillId="3" borderId="17" xfId="0" applyNumberFormat="1" applyFont="1" applyFill="1" applyBorder="1"/>
    <xf numFmtId="164" fontId="10" fillId="3" borderId="23" xfId="0" applyNumberFormat="1" applyFont="1" applyFill="1" applyBorder="1"/>
    <xf numFmtId="169" fontId="10" fillId="3" borderId="20" xfId="0" applyNumberFormat="1" applyFont="1" applyFill="1" applyBorder="1"/>
    <xf numFmtId="164" fontId="10" fillId="3" borderId="1" xfId="0" applyNumberFormat="1" applyFont="1" applyFill="1" applyBorder="1"/>
    <xf numFmtId="164" fontId="10" fillId="3" borderId="24" xfId="0" applyNumberFormat="1" applyFont="1" applyFill="1" applyBorder="1"/>
    <xf numFmtId="0" fontId="10" fillId="3" borderId="25" xfId="0" applyFont="1" applyFill="1" applyBorder="1"/>
    <xf numFmtId="164" fontId="11" fillId="3" borderId="1" xfId="0" applyNumberFormat="1" applyFont="1" applyFill="1" applyBorder="1"/>
    <xf numFmtId="0" fontId="10" fillId="3" borderId="1" xfId="0" applyFont="1" applyFill="1" applyBorder="1"/>
    <xf numFmtId="164" fontId="11" fillId="3" borderId="24" xfId="0" applyNumberFormat="1" applyFont="1" applyFill="1" applyBorder="1"/>
    <xf numFmtId="0" fontId="10" fillId="0" borderId="1" xfId="0" applyFont="1" applyBorder="1"/>
    <xf numFmtId="1" fontId="10" fillId="0" borderId="0" xfId="0" applyNumberFormat="1" applyFont="1"/>
    <xf numFmtId="171" fontId="10" fillId="0" borderId="15" xfId="1" applyNumberFormat="1" applyFont="1" applyBorder="1"/>
    <xf numFmtId="172" fontId="10" fillId="0" borderId="0" xfId="0" applyNumberFormat="1" applyFont="1"/>
    <xf numFmtId="43" fontId="10" fillId="0" borderId="0" xfId="0" applyNumberFormat="1" applyFont="1"/>
    <xf numFmtId="171" fontId="10" fillId="0" borderId="0" xfId="0" applyNumberFormat="1" applyFont="1"/>
    <xf numFmtId="171" fontId="10" fillId="0" borderId="1" xfId="0" applyNumberFormat="1" applyFont="1" applyBorder="1"/>
    <xf numFmtId="173" fontId="10" fillId="0" borderId="0" xfId="0" applyNumberFormat="1" applyFont="1"/>
    <xf numFmtId="173" fontId="10" fillId="0" borderId="1" xfId="0" applyNumberFormat="1" applyFont="1" applyBorder="1"/>
    <xf numFmtId="173" fontId="10" fillId="0" borderId="18" xfId="0" applyNumberFormat="1" applyFont="1" applyBorder="1" applyAlignment="1"/>
    <xf numFmtId="173" fontId="10" fillId="0" borderId="17" xfId="1" applyNumberFormat="1" applyFont="1" applyBorder="1" applyAlignment="1"/>
    <xf numFmtId="173" fontId="10" fillId="0" borderId="0" xfId="1" applyNumberFormat="1" applyFont="1" applyBorder="1" applyAlignment="1"/>
    <xf numFmtId="173" fontId="10" fillId="0" borderId="18" xfId="1" applyNumberFormat="1" applyFont="1" applyBorder="1" applyAlignment="1"/>
    <xf numFmtId="168" fontId="10" fillId="0" borderId="21" xfId="1" applyNumberFormat="1" applyFont="1" applyBorder="1" applyAlignment="1">
      <alignment horizontal="right"/>
    </xf>
    <xf numFmtId="170" fontId="10" fillId="0" borderId="18" xfId="1" applyNumberFormat="1" applyFont="1" applyBorder="1" applyAlignment="1"/>
    <xf numFmtId="171" fontId="10" fillId="0" borderId="18" xfId="1" applyNumberFormat="1" applyFont="1" applyBorder="1" applyAlignment="1"/>
    <xf numFmtId="171" fontId="10" fillId="3" borderId="17" xfId="0" applyNumberFormat="1" applyFont="1" applyFill="1" applyBorder="1"/>
    <xf numFmtId="171" fontId="10" fillId="3" borderId="1" xfId="0" applyNumberFormat="1" applyFont="1" applyFill="1" applyBorder="1"/>
    <xf numFmtId="0" fontId="4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3" fontId="10" fillId="0" borderId="20" xfId="0" applyNumberFormat="1" applyFont="1" applyBorder="1"/>
    <xf numFmtId="43" fontId="10" fillId="0" borderId="1" xfId="1" applyFont="1" applyBorder="1" applyAlignment="1">
      <alignment horizontal="center"/>
    </xf>
    <xf numFmtId="0" fontId="4" fillId="0" borderId="0" xfId="0" applyFont="1"/>
    <xf numFmtId="43" fontId="4" fillId="0" borderId="0" xfId="1" applyFont="1" applyAlignment="1">
      <alignment horizontal="center"/>
    </xf>
    <xf numFmtId="9" fontId="10" fillId="0" borderId="0" xfId="4" applyFont="1" applyAlignment="1">
      <alignment horizontal="center"/>
    </xf>
    <xf numFmtId="43" fontId="10" fillId="0" borderId="24" xfId="1" applyFont="1" applyBorder="1" applyAlignment="1">
      <alignment horizontal="center"/>
    </xf>
    <xf numFmtId="41" fontId="10" fillId="0" borderId="20" xfId="0" applyNumberFormat="1" applyFont="1" applyBorder="1"/>
    <xf numFmtId="0" fontId="10" fillId="0" borderId="0" xfId="0" applyFont="1" applyAlignment="1">
      <alignment horizontal="center"/>
    </xf>
    <xf numFmtId="9" fontId="10" fillId="0" borderId="0" xfId="0" applyNumberFormat="1" applyFont="1"/>
    <xf numFmtId="164" fontId="10" fillId="0" borderId="20" xfId="0" applyNumberFormat="1" applyFont="1" applyBorder="1"/>
    <xf numFmtId="164" fontId="10" fillId="0" borderId="25" xfId="0" applyNumberFormat="1" applyFont="1" applyBorder="1"/>
    <xf numFmtId="164" fontId="10" fillId="0" borderId="20" xfId="1" applyNumberFormat="1" applyFont="1" applyBorder="1"/>
    <xf numFmtId="164" fontId="10" fillId="0" borderId="19" xfId="0" applyNumberFormat="1" applyFont="1" applyBorder="1"/>
    <xf numFmtId="9" fontId="10" fillId="0" borderId="1" xfId="0" applyNumberFormat="1" applyFont="1" applyBorder="1"/>
    <xf numFmtId="0" fontId="0" fillId="0" borderId="20" xfId="0" applyBorder="1"/>
    <xf numFmtId="164" fontId="0" fillId="0" borderId="26" xfId="1" applyNumberFormat="1" applyFont="1" applyFill="1" applyBorder="1"/>
    <xf numFmtId="0" fontId="0" fillId="0" borderId="25" xfId="0" applyBorder="1"/>
    <xf numFmtId="164" fontId="0" fillId="0" borderId="24" xfId="1" applyNumberFormat="1" applyFont="1" applyFill="1" applyBorder="1"/>
    <xf numFmtId="164" fontId="0" fillId="0" borderId="20" xfId="1" applyNumberFormat="1" applyFont="1" applyFill="1" applyBorder="1"/>
    <xf numFmtId="0" fontId="0" fillId="0" borderId="20" xfId="0" applyFill="1" applyBorder="1"/>
    <xf numFmtId="0" fontId="0" fillId="0" borderId="25" xfId="0" applyFont="1" applyFill="1" applyBorder="1"/>
    <xf numFmtId="0" fontId="2" fillId="0" borderId="27" xfId="0" applyFont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4" fontId="10" fillId="0" borderId="0" xfId="1" applyNumberFormat="1" applyFont="1" applyBorder="1"/>
    <xf numFmtId="164" fontId="13" fillId="0" borderId="0" xfId="1" applyNumberFormat="1" applyFont="1" applyBorder="1"/>
    <xf numFmtId="171" fontId="13" fillId="0" borderId="0" xfId="0" applyNumberFormat="1" applyFont="1"/>
    <xf numFmtId="0" fontId="13" fillId="0" borderId="0" xfId="0" applyFont="1"/>
    <xf numFmtId="0" fontId="10" fillId="0" borderId="0" xfId="0" quotePrefix="1" applyFont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19" xfId="0" applyBorder="1"/>
    <xf numFmtId="3" fontId="0" fillId="0" borderId="23" xfId="0" applyNumberForma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74" fontId="10" fillId="0" borderId="0" xfId="0" applyNumberFormat="1" applyFont="1"/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9" xfId="0" applyBorder="1"/>
    <xf numFmtId="3" fontId="0" fillId="0" borderId="17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0" borderId="20" xfId="0" applyBorder="1"/>
    <xf numFmtId="3" fontId="0" fillId="0" borderId="26" xfId="0" applyNumberFormat="1" applyBorder="1" applyAlignment="1">
      <alignment horizontal="center"/>
    </xf>
    <xf numFmtId="0" fontId="0" fillId="0" borderId="25" xfId="0" applyBorder="1"/>
    <xf numFmtId="3" fontId="0" fillId="0" borderId="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27" xfId="0" applyBorder="1"/>
    <xf numFmtId="3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15" xfId="3" applyNumberFormat="1" applyFont="1" applyBorder="1" applyAlignment="1">
      <alignment horizontal="center"/>
    </xf>
  </cellXfs>
  <cellStyles count="5">
    <cellStyle name="Comma" xfId="1" builtinId="3"/>
    <cellStyle name="Migliaia [0] 2" xfId="2"/>
    <cellStyle name="Normal" xfId="0" builtinId="0"/>
    <cellStyle name="Normale 2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3</xdr:row>
      <xdr:rowOff>91440</xdr:rowOff>
    </xdr:from>
    <xdr:to>
      <xdr:col>3</xdr:col>
      <xdr:colOff>335280</xdr:colOff>
      <xdr:row>3</xdr:row>
      <xdr:rowOff>99060</xdr:rowOff>
    </xdr:to>
    <xdr:cxnSp macro="">
      <xdr:nvCxnSpPr>
        <xdr:cNvPr id="3" name="Connettore 2 2"/>
        <xdr:cNvCxnSpPr/>
      </xdr:nvCxnSpPr>
      <xdr:spPr>
        <a:xfrm>
          <a:off x="3444240" y="640080"/>
          <a:ext cx="27432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54</xdr:row>
      <xdr:rowOff>57150</xdr:rowOff>
    </xdr:from>
    <xdr:to>
      <xdr:col>5</xdr:col>
      <xdr:colOff>546659</xdr:colOff>
      <xdr:row>54</xdr:row>
      <xdr:rowOff>57150</xdr:rowOff>
    </xdr:to>
    <xdr:cxnSp macro="">
      <xdr:nvCxnSpPr>
        <xdr:cNvPr id="3" name="Connettore 2 2"/>
        <xdr:cNvCxnSpPr/>
      </xdr:nvCxnSpPr>
      <xdr:spPr>
        <a:xfrm>
          <a:off x="3257550" y="6667500"/>
          <a:ext cx="470459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opLeftCell="A10" workbookViewId="0">
      <selection activeCell="F27" sqref="F27:F28"/>
    </sheetView>
  </sheetViews>
  <sheetFormatPr defaultRowHeight="15"/>
  <cols>
    <col min="1" max="1" width="30.7109375" bestFit="1" customWidth="1"/>
    <col min="2" max="2" width="9.5703125" style="81" bestFit="1" customWidth="1"/>
    <col min="3" max="3" width="9.140625" style="81"/>
    <col min="4" max="4" width="5.140625" customWidth="1"/>
  </cols>
  <sheetData>
    <row r="1" spans="1:5">
      <c r="A1" s="183" t="s">
        <v>23</v>
      </c>
      <c r="B1" s="184" t="s">
        <v>15</v>
      </c>
      <c r="C1" s="185" t="s">
        <v>16</v>
      </c>
    </row>
    <row r="2" spans="1:5">
      <c r="A2" s="176" t="s">
        <v>1</v>
      </c>
      <c r="B2" s="180">
        <v>1840</v>
      </c>
      <c r="C2" s="177"/>
    </row>
    <row r="3" spans="1:5">
      <c r="A3" s="176" t="s">
        <v>2</v>
      </c>
      <c r="B3" s="180">
        <v>2000</v>
      </c>
      <c r="C3" s="177"/>
    </row>
    <row r="4" spans="1:5">
      <c r="A4" s="176" t="s">
        <v>222</v>
      </c>
      <c r="B4" s="180">
        <v>700</v>
      </c>
      <c r="C4" s="177"/>
      <c r="E4" t="s">
        <v>227</v>
      </c>
    </row>
    <row r="5" spans="1:5">
      <c r="A5" s="176" t="s">
        <v>3</v>
      </c>
      <c r="B5" s="180">
        <v>5000</v>
      </c>
      <c r="C5" s="177"/>
      <c r="E5" t="s">
        <v>228</v>
      </c>
    </row>
    <row r="6" spans="1:5">
      <c r="A6" s="176" t="s">
        <v>292</v>
      </c>
      <c r="B6" s="180">
        <v>1500</v>
      </c>
      <c r="C6" s="177"/>
      <c r="E6" t="s">
        <v>226</v>
      </c>
    </row>
    <row r="7" spans="1:5">
      <c r="A7" s="176" t="s">
        <v>5</v>
      </c>
      <c r="B7" s="180">
        <v>4000</v>
      </c>
      <c r="C7" s="177"/>
    </row>
    <row r="8" spans="1:5">
      <c r="A8" s="176" t="s">
        <v>6</v>
      </c>
      <c r="B8" s="180">
        <v>1200</v>
      </c>
      <c r="C8" s="177"/>
    </row>
    <row r="9" spans="1:5">
      <c r="A9" s="176" t="s">
        <v>7</v>
      </c>
      <c r="B9" s="180">
        <v>260</v>
      </c>
      <c r="C9" s="177"/>
    </row>
    <row r="10" spans="1:5">
      <c r="A10" s="176" t="s">
        <v>294</v>
      </c>
      <c r="B10" s="180">
        <v>2200</v>
      </c>
      <c r="C10" s="177"/>
    </row>
    <row r="11" spans="1:5">
      <c r="A11" s="176" t="s">
        <v>223</v>
      </c>
      <c r="B11" s="180">
        <v>10</v>
      </c>
      <c r="C11" s="177"/>
      <c r="D11" t="s">
        <v>225</v>
      </c>
    </row>
    <row r="12" spans="1:5">
      <c r="A12" s="176" t="s">
        <v>17</v>
      </c>
      <c r="B12" s="180">
        <v>1000</v>
      </c>
      <c r="C12" s="177"/>
    </row>
    <row r="13" spans="1:5">
      <c r="A13" s="176" t="s">
        <v>18</v>
      </c>
      <c r="B13" s="180">
        <v>200</v>
      </c>
      <c r="C13" s="177"/>
    </row>
    <row r="14" spans="1:5">
      <c r="A14" s="176" t="s">
        <v>19</v>
      </c>
      <c r="B14" s="180">
        <v>20</v>
      </c>
      <c r="C14" s="177"/>
    </row>
    <row r="15" spans="1:5">
      <c r="A15" s="176" t="s">
        <v>20</v>
      </c>
      <c r="B15" s="180">
        <v>400</v>
      </c>
      <c r="C15" s="177"/>
    </row>
    <row r="16" spans="1:5">
      <c r="A16" s="176" t="s">
        <v>8</v>
      </c>
      <c r="B16" s="181"/>
      <c r="C16" s="177">
        <v>3000</v>
      </c>
    </row>
    <row r="17" spans="1:3">
      <c r="A17" s="176" t="s">
        <v>9</v>
      </c>
      <c r="B17" s="181"/>
      <c r="C17" s="177">
        <v>2400</v>
      </c>
    </row>
    <row r="18" spans="1:3">
      <c r="A18" s="176" t="s">
        <v>10</v>
      </c>
      <c r="B18" s="181"/>
      <c r="C18" s="177">
        <v>2000</v>
      </c>
    </row>
    <row r="19" spans="1:3">
      <c r="A19" s="176" t="s">
        <v>11</v>
      </c>
      <c r="B19" s="181"/>
      <c r="C19" s="177">
        <v>510</v>
      </c>
    </row>
    <row r="20" spans="1:3">
      <c r="A20" s="176" t="s">
        <v>12</v>
      </c>
      <c r="B20" s="181"/>
      <c r="C20" s="177">
        <v>800</v>
      </c>
    </row>
    <row r="21" spans="1:3">
      <c r="A21" s="176" t="s">
        <v>13</v>
      </c>
      <c r="B21" s="181"/>
      <c r="C21" s="177">
        <v>1700</v>
      </c>
    </row>
    <row r="22" spans="1:3">
      <c r="A22" s="176" t="s">
        <v>14</v>
      </c>
      <c r="B22" s="181"/>
      <c r="C22" s="177">
        <v>7250</v>
      </c>
    </row>
    <row r="23" spans="1:3">
      <c r="A23" s="176" t="s">
        <v>293</v>
      </c>
      <c r="B23" s="181"/>
      <c r="C23" s="177">
        <v>2200</v>
      </c>
    </row>
    <row r="24" spans="1:3">
      <c r="A24" s="176" t="s">
        <v>21</v>
      </c>
      <c r="B24" s="181"/>
      <c r="C24" s="177">
        <v>70</v>
      </c>
    </row>
    <row r="25" spans="1:3">
      <c r="A25" s="178" t="s">
        <v>22</v>
      </c>
      <c r="B25" s="182"/>
      <c r="C25" s="179">
        <v>400</v>
      </c>
    </row>
    <row r="26" spans="1:3">
      <c r="B26" s="86">
        <f>SUM(B2:B22)</f>
        <v>20330</v>
      </c>
      <c r="C26" s="86">
        <f>SUM(C2:C25)</f>
        <v>20330</v>
      </c>
    </row>
    <row r="27" spans="1:3">
      <c r="B27" s="84"/>
      <c r="C27" s="84"/>
    </row>
    <row r="28" spans="1:3">
      <c r="B28" s="84"/>
      <c r="C28" s="84"/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6"/>
  <sheetViews>
    <sheetView workbookViewId="0">
      <selection activeCell="I19" sqref="I19"/>
    </sheetView>
  </sheetViews>
  <sheetFormatPr defaultRowHeight="15"/>
  <cols>
    <col min="1" max="1" width="25.7109375" bestFit="1" customWidth="1"/>
    <col min="3" max="3" width="20.7109375" customWidth="1"/>
    <col min="4" max="5" width="9.140625" style="81"/>
  </cols>
  <sheetData>
    <row r="2" spans="1:5">
      <c r="A2" s="88"/>
      <c r="B2" s="89">
        <v>41274</v>
      </c>
      <c r="C2" s="88"/>
      <c r="D2" s="90"/>
      <c r="E2" s="90"/>
    </row>
    <row r="3" spans="1:5">
      <c r="A3" s="91" t="s">
        <v>29</v>
      </c>
      <c r="B3" s="91" t="s">
        <v>30</v>
      </c>
      <c r="C3" s="91" t="s">
        <v>31</v>
      </c>
      <c r="D3" s="92">
        <f>SUM(E4:E12)</f>
        <v>8590</v>
      </c>
      <c r="E3" s="85"/>
    </row>
    <row r="4" spans="1:5">
      <c r="A4" s="93"/>
      <c r="B4" s="93"/>
      <c r="C4" s="93" t="s">
        <v>4</v>
      </c>
      <c r="D4" s="85"/>
      <c r="E4" s="92">
        <v>1500</v>
      </c>
    </row>
    <row r="5" spans="1:5">
      <c r="C5" t="s">
        <v>5</v>
      </c>
      <c r="E5" s="80">
        <v>4000</v>
      </c>
    </row>
    <row r="6" spans="1:5">
      <c r="C6" t="s">
        <v>24</v>
      </c>
      <c r="E6" s="80">
        <v>1200</v>
      </c>
    </row>
    <row r="7" spans="1:5">
      <c r="C7" t="s">
        <v>7</v>
      </c>
      <c r="E7" s="81">
        <v>260</v>
      </c>
    </row>
    <row r="8" spans="1:5">
      <c r="C8" t="s">
        <v>223</v>
      </c>
      <c r="E8" s="81">
        <f ca="1">'II bil'!B11</f>
        <v>10</v>
      </c>
    </row>
    <row r="9" spans="1:5">
      <c r="C9" t="s">
        <v>25</v>
      </c>
      <c r="E9" s="80">
        <v>1000</v>
      </c>
    </row>
    <row r="10" spans="1:5">
      <c r="C10" t="s">
        <v>26</v>
      </c>
      <c r="E10" s="81">
        <v>200</v>
      </c>
    </row>
    <row r="11" spans="1:5">
      <c r="C11" t="s">
        <v>27</v>
      </c>
      <c r="E11" s="81">
        <v>20</v>
      </c>
    </row>
    <row r="12" spans="1:5">
      <c r="A12" s="1"/>
      <c r="B12" s="1"/>
      <c r="C12" s="1" t="s">
        <v>28</v>
      </c>
      <c r="D12" s="82"/>
      <c r="E12" s="82">
        <v>400</v>
      </c>
    </row>
    <row r="13" spans="1:5">
      <c r="B13" s="87">
        <v>41274</v>
      </c>
    </row>
    <row r="14" spans="1:5">
      <c r="A14" s="2" t="s">
        <v>31</v>
      </c>
      <c r="B14" s="2" t="s">
        <v>30</v>
      </c>
      <c r="C14" s="2" t="s">
        <v>29</v>
      </c>
      <c r="E14" s="80">
        <f>SUM(D15:D16)</f>
        <v>9450</v>
      </c>
    </row>
    <row r="15" spans="1:5">
      <c r="A15" t="s">
        <v>32</v>
      </c>
      <c r="D15" s="80">
        <v>7250</v>
      </c>
    </row>
    <row r="16" spans="1:5">
      <c r="A16" s="1" t="s">
        <v>33</v>
      </c>
      <c r="B16" s="1"/>
      <c r="C16" s="1"/>
      <c r="D16" s="83">
        <v>2200</v>
      </c>
      <c r="E16" s="82"/>
    </row>
    <row r="17" spans="1:5">
      <c r="B17" s="87">
        <v>41274</v>
      </c>
    </row>
    <row r="18" spans="1:5">
      <c r="A18" s="4" t="s">
        <v>29</v>
      </c>
      <c r="B18" s="4" t="s">
        <v>30</v>
      </c>
      <c r="C18" s="1" t="s">
        <v>224</v>
      </c>
      <c r="D18" s="83">
        <f>E14-D3</f>
        <v>860</v>
      </c>
      <c r="E18" s="83">
        <f>D18</f>
        <v>860</v>
      </c>
    </row>
    <row r="19" spans="1:5">
      <c r="B19" s="87">
        <v>41274</v>
      </c>
    </row>
    <row r="20" spans="1:5">
      <c r="A20" s="2" t="s">
        <v>35</v>
      </c>
      <c r="B20" s="2" t="s">
        <v>30</v>
      </c>
      <c r="C20" s="2" t="s">
        <v>31</v>
      </c>
      <c r="D20" s="80">
        <f>SUM(E21:E25)</f>
        <v>11740</v>
      </c>
    </row>
    <row r="21" spans="1:5">
      <c r="C21" t="s">
        <v>0</v>
      </c>
      <c r="E21" s="80">
        <v>1840</v>
      </c>
    </row>
    <row r="22" spans="1:5">
      <c r="C22" t="s">
        <v>2</v>
      </c>
      <c r="E22" s="80">
        <v>2000</v>
      </c>
    </row>
    <row r="23" spans="1:5">
      <c r="C23" t="s">
        <v>222</v>
      </c>
      <c r="E23" s="80">
        <f ca="1">'II bil'!B4</f>
        <v>700</v>
      </c>
    </row>
    <row r="24" spans="1:5">
      <c r="C24" t="s">
        <v>34</v>
      </c>
      <c r="E24" s="80">
        <v>5000</v>
      </c>
    </row>
    <row r="25" spans="1:5">
      <c r="A25" s="1"/>
      <c r="B25" s="1"/>
      <c r="C25" s="1" t="s">
        <v>33</v>
      </c>
      <c r="D25" s="82"/>
      <c r="E25" s="83">
        <v>2200</v>
      </c>
    </row>
    <row r="27" spans="1:5">
      <c r="A27" s="2" t="s">
        <v>31</v>
      </c>
      <c r="B27" s="2" t="s">
        <v>30</v>
      </c>
      <c r="C27" s="2" t="s">
        <v>35</v>
      </c>
      <c r="E27" s="80">
        <f>SUM(D28:D36)</f>
        <v>11740</v>
      </c>
    </row>
    <row r="28" spans="1:5">
      <c r="A28" t="s">
        <v>8</v>
      </c>
      <c r="D28" s="80">
        <v>3000</v>
      </c>
    </row>
    <row r="29" spans="1:5">
      <c r="A29" t="s">
        <v>9</v>
      </c>
      <c r="D29" s="80">
        <v>2400</v>
      </c>
    </row>
    <row r="30" spans="1:5">
      <c r="A30" t="s">
        <v>36</v>
      </c>
      <c r="D30" s="80">
        <v>2000</v>
      </c>
    </row>
    <row r="31" spans="1:5">
      <c r="A31" t="s">
        <v>37</v>
      </c>
      <c r="D31" s="81">
        <v>510</v>
      </c>
    </row>
    <row r="32" spans="1:5">
      <c r="A32" t="s">
        <v>38</v>
      </c>
      <c r="D32" s="81">
        <v>800</v>
      </c>
    </row>
    <row r="33" spans="1:5">
      <c r="A33" t="s">
        <v>39</v>
      </c>
      <c r="D33" s="80">
        <f ca="1">'II bil'!C21</f>
        <v>1700</v>
      </c>
    </row>
    <row r="34" spans="1:5">
      <c r="A34" t="s">
        <v>40</v>
      </c>
      <c r="D34" s="81">
        <f ca="1">'II bil'!C24</f>
        <v>70</v>
      </c>
    </row>
    <row r="35" spans="1:5">
      <c r="A35" t="s">
        <v>41</v>
      </c>
      <c r="D35" s="81">
        <v>400</v>
      </c>
    </row>
    <row r="36" spans="1:5">
      <c r="A36" s="1" t="s">
        <v>42</v>
      </c>
      <c r="B36" s="1"/>
      <c r="C36" s="1"/>
      <c r="D36" s="83">
        <f>D18</f>
        <v>860</v>
      </c>
      <c r="E36" s="82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6"/>
  <sheetViews>
    <sheetView workbookViewId="0">
      <selection activeCell="B55" sqref="B55"/>
    </sheetView>
  </sheetViews>
  <sheetFormatPr defaultRowHeight="12.75"/>
  <cols>
    <col min="1" max="1" width="50.85546875" style="7" customWidth="1"/>
    <col min="2" max="3" width="7.7109375" style="60" customWidth="1"/>
    <col min="4" max="5" width="7.7109375" style="60" hidden="1" customWidth="1"/>
    <col min="6" max="6" width="45.7109375" style="7" customWidth="1"/>
    <col min="7" max="8" width="7.7109375" style="61" customWidth="1"/>
    <col min="9" max="10" width="7.7109375" style="61" hidden="1" customWidth="1"/>
    <col min="11" max="16384" width="9.140625" style="7"/>
  </cols>
  <sheetData>
    <row r="1" spans="1:10">
      <c r="A1" s="5" t="s">
        <v>43</v>
      </c>
      <c r="B1" s="225" t="s">
        <v>44</v>
      </c>
      <c r="C1" s="225"/>
      <c r="D1" s="225" t="s">
        <v>45</v>
      </c>
      <c r="E1" s="225"/>
      <c r="F1" s="6" t="s">
        <v>46</v>
      </c>
      <c r="G1" s="225" t="s">
        <v>44</v>
      </c>
      <c r="H1" s="225"/>
      <c r="I1" s="225" t="s">
        <v>45</v>
      </c>
      <c r="J1" s="225"/>
    </row>
    <row r="2" spans="1:10">
      <c r="A2" s="8"/>
      <c r="B2" s="9"/>
      <c r="C2" s="10"/>
      <c r="D2" s="9"/>
      <c r="E2" s="10"/>
      <c r="F2" s="11"/>
      <c r="G2" s="12"/>
      <c r="H2" s="13"/>
      <c r="I2" s="12"/>
      <c r="J2" s="13"/>
    </row>
    <row r="3" spans="1:10">
      <c r="A3" s="8" t="s">
        <v>47</v>
      </c>
      <c r="B3" s="14"/>
      <c r="C3" s="15"/>
      <c r="D3" s="14"/>
      <c r="E3" s="15"/>
      <c r="F3" s="11" t="s">
        <v>48</v>
      </c>
      <c r="G3" s="16"/>
      <c r="H3" s="17"/>
      <c r="I3" s="16"/>
      <c r="J3" s="17"/>
    </row>
    <row r="4" spans="1:10">
      <c r="A4" s="18" t="s">
        <v>49</v>
      </c>
      <c r="B4" s="14"/>
      <c r="C4" s="15"/>
      <c r="D4" s="14"/>
      <c r="E4" s="15"/>
      <c r="F4" s="11"/>
      <c r="G4" s="16"/>
      <c r="H4" s="17"/>
      <c r="I4" s="16"/>
      <c r="J4" s="17"/>
    </row>
    <row r="5" spans="1:10">
      <c r="A5" s="8"/>
      <c r="B5" s="14"/>
      <c r="C5" s="15"/>
      <c r="D5" s="14"/>
      <c r="E5" s="15"/>
      <c r="F5" s="19" t="s">
        <v>50</v>
      </c>
      <c r="G5" s="16"/>
      <c r="H5" s="20">
        <f ca="1">chiusura!D33</f>
        <v>1700</v>
      </c>
      <c r="I5" s="16"/>
      <c r="J5" s="20"/>
    </row>
    <row r="6" spans="1:10">
      <c r="A6" s="8" t="s">
        <v>51</v>
      </c>
      <c r="B6" s="14"/>
      <c r="C6" s="15"/>
      <c r="D6" s="14"/>
      <c r="E6" s="15"/>
      <c r="F6" s="19" t="s">
        <v>52</v>
      </c>
      <c r="G6" s="16"/>
      <c r="H6" s="17"/>
      <c r="I6" s="16"/>
      <c r="J6" s="17"/>
    </row>
    <row r="7" spans="1:10">
      <c r="A7" s="21" t="s">
        <v>53</v>
      </c>
      <c r="B7" s="14"/>
      <c r="C7" s="15"/>
      <c r="D7" s="14"/>
      <c r="E7" s="15"/>
      <c r="F7" s="19" t="s">
        <v>54</v>
      </c>
      <c r="G7" s="16"/>
      <c r="H7" s="17"/>
      <c r="I7" s="16"/>
      <c r="J7" s="17"/>
    </row>
    <row r="8" spans="1:10">
      <c r="A8" s="22" t="s">
        <v>55</v>
      </c>
      <c r="B8" s="14"/>
      <c r="C8" s="15"/>
      <c r="D8" s="14"/>
      <c r="E8" s="15"/>
      <c r="F8" s="19" t="s">
        <v>56</v>
      </c>
      <c r="G8" s="16"/>
      <c r="H8" s="17"/>
      <c r="I8" s="16"/>
      <c r="J8" s="17"/>
    </row>
    <row r="9" spans="1:10">
      <c r="A9" s="22" t="s">
        <v>57</v>
      </c>
      <c r="B9" s="14"/>
      <c r="C9" s="15"/>
      <c r="D9" s="14"/>
      <c r="E9" s="15"/>
      <c r="F9" s="19" t="s">
        <v>58</v>
      </c>
      <c r="G9" s="16"/>
      <c r="H9" s="17"/>
      <c r="I9" s="16"/>
      <c r="J9" s="17"/>
    </row>
    <row r="10" spans="1:10">
      <c r="A10" s="18" t="s">
        <v>59</v>
      </c>
      <c r="B10" s="14"/>
      <c r="C10" s="15"/>
      <c r="D10" s="14"/>
      <c r="E10" s="15"/>
      <c r="F10" s="19" t="s">
        <v>60</v>
      </c>
      <c r="G10" s="16"/>
      <c r="H10" s="17"/>
      <c r="I10" s="16"/>
      <c r="J10" s="17"/>
    </row>
    <row r="11" spans="1:10">
      <c r="A11" s="18" t="s">
        <v>61</v>
      </c>
      <c r="B11" s="14"/>
      <c r="C11" s="15"/>
      <c r="D11" s="14"/>
      <c r="E11" s="15"/>
      <c r="F11" s="19" t="s">
        <v>62</v>
      </c>
      <c r="G11" s="16"/>
      <c r="H11" s="17"/>
      <c r="I11" s="16"/>
      <c r="J11" s="17"/>
    </row>
    <row r="12" spans="1:10">
      <c r="A12" s="18" t="s">
        <v>63</v>
      </c>
      <c r="B12" s="14"/>
      <c r="C12" s="15"/>
      <c r="D12" s="14"/>
      <c r="E12" s="15"/>
      <c r="F12" s="19" t="s">
        <v>64</v>
      </c>
      <c r="G12" s="16"/>
      <c r="H12" s="17"/>
      <c r="I12" s="16"/>
      <c r="J12" s="17"/>
    </row>
    <row r="13" spans="1:10">
      <c r="A13" s="18" t="s">
        <v>65</v>
      </c>
      <c r="B13" s="14"/>
      <c r="C13" s="15"/>
      <c r="D13" s="14"/>
      <c r="E13" s="15"/>
      <c r="F13" s="19"/>
      <c r="G13" s="16"/>
      <c r="H13" s="17"/>
      <c r="I13" s="16"/>
      <c r="J13" s="17"/>
    </row>
    <row r="14" spans="1:10">
      <c r="A14" s="18" t="s">
        <v>66</v>
      </c>
      <c r="B14" s="14"/>
      <c r="C14" s="15"/>
      <c r="D14" s="14"/>
      <c r="E14" s="15"/>
      <c r="F14" s="19" t="s">
        <v>67</v>
      </c>
      <c r="G14" s="16"/>
      <c r="H14" s="17"/>
      <c r="I14" s="16"/>
      <c r="J14" s="17"/>
    </row>
    <row r="15" spans="1:10">
      <c r="A15" s="18" t="s">
        <v>68</v>
      </c>
      <c r="B15" s="14"/>
      <c r="C15" s="15"/>
      <c r="D15" s="14"/>
      <c r="E15" s="15"/>
      <c r="F15" s="19" t="s">
        <v>69</v>
      </c>
      <c r="G15" s="16"/>
      <c r="H15" s="20">
        <f ca="1">chiusura!D18</f>
        <v>860</v>
      </c>
      <c r="I15" s="16"/>
      <c r="J15" s="17"/>
    </row>
    <row r="16" spans="1:10">
      <c r="A16" s="21" t="s">
        <v>70</v>
      </c>
      <c r="B16" s="14"/>
      <c r="C16" s="15"/>
      <c r="D16" s="14"/>
      <c r="E16" s="15"/>
      <c r="F16" s="23" t="s">
        <v>71</v>
      </c>
      <c r="G16" s="16"/>
      <c r="H16" s="20">
        <f>SUM(H5:H15)</f>
        <v>2560</v>
      </c>
      <c r="I16" s="16"/>
      <c r="J16" s="17"/>
    </row>
    <row r="17" spans="1:10">
      <c r="A17" s="18" t="s">
        <v>72</v>
      </c>
      <c r="B17" s="14"/>
      <c r="C17" s="15"/>
      <c r="D17" s="14"/>
      <c r="E17" s="15"/>
      <c r="F17" s="24"/>
      <c r="G17" s="16"/>
      <c r="H17" s="17"/>
      <c r="I17" s="16"/>
      <c r="J17" s="17"/>
    </row>
    <row r="18" spans="1:10">
      <c r="A18" s="18" t="s">
        <v>73</v>
      </c>
      <c r="B18" s="14"/>
      <c r="C18" s="15">
        <f ca="1">chiusura!E24-chiusura!D30</f>
        <v>3000</v>
      </c>
      <c r="D18" s="14"/>
      <c r="E18" s="15"/>
      <c r="F18" s="23" t="s">
        <v>74</v>
      </c>
      <c r="G18" s="16"/>
      <c r="H18" s="17"/>
      <c r="I18" s="16"/>
      <c r="J18" s="17"/>
    </row>
    <row r="19" spans="1:10">
      <c r="A19" s="18" t="s">
        <v>75</v>
      </c>
      <c r="B19" s="14"/>
      <c r="C19" s="15"/>
      <c r="D19" s="14"/>
      <c r="E19" s="15"/>
      <c r="F19" s="19" t="s">
        <v>76</v>
      </c>
      <c r="G19" s="16"/>
      <c r="H19" s="17"/>
      <c r="I19" s="16"/>
      <c r="J19" s="17"/>
    </row>
    <row r="20" spans="1:10">
      <c r="A20" s="25" t="s">
        <v>77</v>
      </c>
      <c r="B20" s="26"/>
      <c r="C20" s="27"/>
      <c r="D20" s="26"/>
      <c r="E20" s="27"/>
      <c r="F20" s="19" t="s">
        <v>78</v>
      </c>
      <c r="G20" s="16"/>
      <c r="H20" s="17"/>
      <c r="I20" s="16"/>
      <c r="J20" s="17"/>
    </row>
    <row r="21" spans="1:10">
      <c r="A21" s="18" t="s">
        <v>79</v>
      </c>
      <c r="B21" s="14"/>
      <c r="C21" s="15"/>
      <c r="D21" s="14"/>
      <c r="E21" s="15"/>
      <c r="F21" s="19" t="s">
        <v>80</v>
      </c>
      <c r="G21" s="16"/>
      <c r="H21" s="17"/>
      <c r="I21" s="16"/>
      <c r="J21" s="17"/>
    </row>
    <row r="22" spans="1:10">
      <c r="A22" s="18" t="s">
        <v>68</v>
      </c>
      <c r="B22" s="14"/>
      <c r="C22" s="15">
        <f>C18</f>
        <v>3000</v>
      </c>
      <c r="D22" s="14"/>
      <c r="E22" s="15"/>
      <c r="F22" s="11" t="s">
        <v>81</v>
      </c>
      <c r="G22" s="16"/>
      <c r="H22" s="17">
        <f>SUM(H19:H21)</f>
        <v>0</v>
      </c>
      <c r="I22" s="16"/>
      <c r="J22" s="17"/>
    </row>
    <row r="23" spans="1:10">
      <c r="A23" s="28" t="s">
        <v>82</v>
      </c>
      <c r="B23" s="14"/>
      <c r="C23" s="15"/>
      <c r="D23" s="14"/>
      <c r="E23" s="15"/>
      <c r="F23" s="19"/>
      <c r="G23" s="16"/>
      <c r="H23" s="17"/>
      <c r="I23" s="16"/>
      <c r="J23" s="17"/>
    </row>
    <row r="24" spans="1:10">
      <c r="A24" s="29" t="s">
        <v>83</v>
      </c>
      <c r="B24" s="14"/>
      <c r="C24" s="15"/>
      <c r="D24" s="14"/>
      <c r="E24" s="15"/>
      <c r="F24" s="11" t="s">
        <v>84</v>
      </c>
      <c r="G24" s="16"/>
      <c r="H24" s="17">
        <f ca="1">chiusura!D32</f>
        <v>800</v>
      </c>
      <c r="I24" s="16"/>
      <c r="J24" s="17"/>
    </row>
    <row r="25" spans="1:10">
      <c r="A25" s="18" t="s">
        <v>85</v>
      </c>
      <c r="B25" s="14"/>
      <c r="C25" s="15"/>
      <c r="D25" s="14"/>
      <c r="E25" s="15"/>
      <c r="F25" s="11" t="s">
        <v>86</v>
      </c>
      <c r="G25" s="16"/>
      <c r="H25" s="17"/>
      <c r="I25" s="16"/>
      <c r="J25" s="17"/>
    </row>
    <row r="26" spans="1:10">
      <c r="A26" s="18" t="s">
        <v>87</v>
      </c>
      <c r="B26" s="14"/>
      <c r="C26" s="15"/>
      <c r="D26" s="14"/>
      <c r="E26" s="15"/>
      <c r="F26" s="11"/>
      <c r="G26" s="16"/>
      <c r="H26" s="17"/>
      <c r="I26" s="16"/>
      <c r="J26" s="17"/>
    </row>
    <row r="27" spans="1:10">
      <c r="A27" s="18" t="s">
        <v>88</v>
      </c>
      <c r="B27" s="14"/>
      <c r="C27" s="15"/>
      <c r="D27" s="14"/>
      <c r="E27" s="15"/>
      <c r="F27" s="11" t="s">
        <v>89</v>
      </c>
      <c r="G27" s="16"/>
      <c r="H27" s="17"/>
      <c r="I27" s="16"/>
      <c r="J27" s="17"/>
    </row>
    <row r="28" spans="1:10">
      <c r="A28" s="18" t="s">
        <v>90</v>
      </c>
      <c r="B28" s="14"/>
      <c r="C28" s="15"/>
      <c r="D28" s="14"/>
      <c r="E28" s="15"/>
      <c r="F28" s="19" t="s">
        <v>91</v>
      </c>
      <c r="G28" s="30" t="s">
        <v>92</v>
      </c>
      <c r="H28" s="31" t="s">
        <v>93</v>
      </c>
      <c r="I28" s="30" t="s">
        <v>92</v>
      </c>
      <c r="J28" s="31" t="s">
        <v>93</v>
      </c>
    </row>
    <row r="29" spans="1:10">
      <c r="A29" s="18" t="s">
        <v>94</v>
      </c>
      <c r="B29" s="14"/>
      <c r="C29" s="15"/>
      <c r="D29" s="14"/>
      <c r="E29" s="15"/>
      <c r="F29" s="19" t="s">
        <v>95</v>
      </c>
      <c r="G29" s="32" t="s">
        <v>96</v>
      </c>
      <c r="H29" s="33" t="s">
        <v>96</v>
      </c>
      <c r="I29" s="32" t="s">
        <v>96</v>
      </c>
      <c r="J29" s="33" t="s">
        <v>96</v>
      </c>
    </row>
    <row r="30" spans="1:10">
      <c r="A30" s="18" t="s">
        <v>97</v>
      </c>
      <c r="B30" s="14"/>
      <c r="C30" s="15"/>
      <c r="D30" s="14"/>
      <c r="E30" s="15"/>
      <c r="F30" s="19" t="s">
        <v>98</v>
      </c>
      <c r="G30" s="12"/>
      <c r="H30" s="34"/>
      <c r="I30" s="12"/>
      <c r="J30" s="34"/>
    </row>
    <row r="31" spans="1:10">
      <c r="A31" s="18"/>
      <c r="B31" s="35" t="s">
        <v>92</v>
      </c>
      <c r="C31" s="36" t="s">
        <v>93</v>
      </c>
      <c r="D31" s="35" t="s">
        <v>92</v>
      </c>
      <c r="E31" s="36" t="s">
        <v>93</v>
      </c>
      <c r="F31" s="19" t="s">
        <v>99</v>
      </c>
      <c r="G31" s="16"/>
      <c r="H31" s="37"/>
      <c r="I31" s="16"/>
      <c r="J31" s="37"/>
    </row>
    <row r="32" spans="1:10">
      <c r="A32" s="18" t="s">
        <v>100</v>
      </c>
      <c r="B32" s="38" t="s">
        <v>96</v>
      </c>
      <c r="C32" s="39" t="s">
        <v>96</v>
      </c>
      <c r="D32" s="38" t="s">
        <v>96</v>
      </c>
      <c r="E32" s="39" t="s">
        <v>96</v>
      </c>
      <c r="F32" s="19" t="s">
        <v>101</v>
      </c>
      <c r="G32" s="16"/>
      <c r="H32" s="37"/>
      <c r="I32" s="16"/>
      <c r="J32" s="37"/>
    </row>
    <row r="33" spans="1:10">
      <c r="A33" s="18" t="s">
        <v>102</v>
      </c>
      <c r="B33" s="14"/>
      <c r="C33" s="40"/>
      <c r="D33" s="14"/>
      <c r="E33" s="40"/>
      <c r="F33" s="19" t="s">
        <v>103</v>
      </c>
      <c r="G33" s="16"/>
      <c r="H33" s="79">
        <f ca="1">chiusura!D29</f>
        <v>2400</v>
      </c>
      <c r="I33" s="16"/>
      <c r="J33" s="37"/>
    </row>
    <row r="34" spans="1:10">
      <c r="A34" s="18" t="s">
        <v>104</v>
      </c>
      <c r="B34" s="14"/>
      <c r="C34" s="40"/>
      <c r="D34" s="14"/>
      <c r="E34" s="40"/>
      <c r="F34" s="19" t="s">
        <v>105</v>
      </c>
      <c r="G34" s="16"/>
      <c r="H34" s="37"/>
      <c r="I34" s="16"/>
      <c r="J34" s="37"/>
    </row>
    <row r="35" spans="1:10">
      <c r="A35" s="18" t="s">
        <v>106</v>
      </c>
      <c r="B35" s="14"/>
      <c r="C35" s="40"/>
      <c r="D35" s="14"/>
      <c r="E35" s="40"/>
      <c r="F35" s="19" t="s">
        <v>107</v>
      </c>
      <c r="G35" s="16"/>
      <c r="H35" s="37"/>
      <c r="I35" s="16"/>
      <c r="J35" s="37"/>
    </row>
    <row r="36" spans="1:10">
      <c r="A36" s="18" t="s">
        <v>108</v>
      </c>
      <c r="B36" s="14"/>
      <c r="C36" s="40"/>
      <c r="D36" s="14"/>
      <c r="E36" s="40"/>
      <c r="F36" s="19" t="s">
        <v>109</v>
      </c>
      <c r="G36" s="41">
        <f ca="1">chiusura!D28+chiusura!D35</f>
        <v>3400</v>
      </c>
      <c r="H36" s="37"/>
      <c r="I36" s="41"/>
      <c r="J36" s="37"/>
    </row>
    <row r="37" spans="1:10">
      <c r="A37" s="18" t="s">
        <v>110</v>
      </c>
      <c r="B37" s="14"/>
      <c r="C37" s="15"/>
      <c r="D37" s="14"/>
      <c r="E37" s="15"/>
      <c r="F37" s="19" t="s">
        <v>111</v>
      </c>
      <c r="G37" s="16"/>
      <c r="H37" s="37"/>
      <c r="I37" s="16"/>
      <c r="J37" s="37"/>
    </row>
    <row r="38" spans="1:10">
      <c r="A38" s="18" t="s">
        <v>112</v>
      </c>
      <c r="B38" s="14"/>
      <c r="C38" s="15"/>
      <c r="D38" s="14"/>
      <c r="E38" s="15"/>
      <c r="F38" s="19" t="s">
        <v>113</v>
      </c>
      <c r="G38" s="16"/>
      <c r="H38" s="37"/>
      <c r="I38" s="16"/>
      <c r="J38" s="37"/>
    </row>
    <row r="39" spans="1:10">
      <c r="A39" s="18" t="s">
        <v>114</v>
      </c>
      <c r="B39" s="14"/>
      <c r="C39" s="15"/>
      <c r="D39" s="14"/>
      <c r="E39" s="15"/>
      <c r="F39" s="19" t="s">
        <v>115</v>
      </c>
      <c r="G39" s="16"/>
      <c r="H39" s="37"/>
      <c r="I39" s="16"/>
      <c r="J39" s="37"/>
    </row>
    <row r="40" spans="1:10">
      <c r="A40" s="18"/>
      <c r="B40" s="14"/>
      <c r="C40" s="15"/>
      <c r="D40" s="14"/>
      <c r="E40" s="15"/>
      <c r="F40" s="19" t="s">
        <v>116</v>
      </c>
      <c r="G40" s="16"/>
      <c r="H40" s="37"/>
      <c r="I40" s="16"/>
      <c r="J40" s="37"/>
    </row>
    <row r="41" spans="1:10">
      <c r="A41" s="18" t="s">
        <v>117</v>
      </c>
      <c r="B41" s="14"/>
      <c r="C41" s="15"/>
      <c r="D41" s="14"/>
      <c r="E41" s="15"/>
      <c r="F41" s="42" t="s">
        <v>118</v>
      </c>
      <c r="G41" s="43"/>
      <c r="H41" s="44"/>
      <c r="I41" s="43"/>
      <c r="J41" s="44"/>
    </row>
    <row r="42" spans="1:10">
      <c r="A42" s="8" t="s">
        <v>119</v>
      </c>
      <c r="B42" s="14"/>
      <c r="C42" s="15">
        <f>C41+C22+C4</f>
        <v>3000</v>
      </c>
      <c r="D42" s="14"/>
      <c r="E42" s="15"/>
      <c r="F42" s="19" t="s">
        <v>120</v>
      </c>
      <c r="G42" s="16"/>
      <c r="H42" s="37"/>
      <c r="I42" s="16"/>
      <c r="J42" s="37"/>
    </row>
    <row r="43" spans="1:10">
      <c r="A43" s="18"/>
      <c r="B43" s="14"/>
      <c r="C43" s="15"/>
      <c r="D43" s="14"/>
      <c r="E43" s="15"/>
      <c r="F43" s="19" t="s">
        <v>121</v>
      </c>
      <c r="G43" s="45"/>
      <c r="H43" s="37"/>
      <c r="I43" s="45"/>
      <c r="J43" s="37"/>
    </row>
    <row r="44" spans="1:10">
      <c r="A44" s="8" t="s">
        <v>122</v>
      </c>
      <c r="B44" s="14"/>
      <c r="C44" s="15"/>
      <c r="D44" s="14"/>
      <c r="E44" s="15"/>
      <c r="F44" s="19" t="s">
        <v>123</v>
      </c>
      <c r="G44" s="16"/>
      <c r="H44" s="37"/>
      <c r="I44" s="16"/>
      <c r="J44" s="37"/>
    </row>
    <row r="45" spans="1:10">
      <c r="A45" s="21" t="s">
        <v>124</v>
      </c>
      <c r="B45" s="14"/>
      <c r="C45" s="15"/>
      <c r="D45" s="14"/>
      <c r="E45" s="15"/>
      <c r="F45" s="11" t="s">
        <v>125</v>
      </c>
      <c r="G45" s="16"/>
      <c r="H45" s="20">
        <f>H33+G36</f>
        <v>5800</v>
      </c>
      <c r="I45" s="16"/>
      <c r="J45" s="17"/>
    </row>
    <row r="46" spans="1:10">
      <c r="A46" s="18" t="s">
        <v>126</v>
      </c>
      <c r="B46" s="14"/>
      <c r="C46" s="15">
        <f ca="1">chiusura!E25</f>
        <v>2200</v>
      </c>
      <c r="D46" s="14"/>
      <c r="E46" s="15"/>
      <c r="F46" s="19"/>
      <c r="G46" s="16"/>
      <c r="H46" s="17"/>
      <c r="I46" s="16"/>
      <c r="J46" s="17"/>
    </row>
    <row r="47" spans="1:10">
      <c r="A47" s="18" t="s">
        <v>127</v>
      </c>
      <c r="B47" s="14"/>
      <c r="C47" s="15"/>
      <c r="D47" s="14"/>
      <c r="E47" s="15"/>
      <c r="F47" s="11" t="s">
        <v>128</v>
      </c>
      <c r="G47" s="16"/>
      <c r="H47" s="17">
        <f ca="1">chiusura!D34</f>
        <v>70</v>
      </c>
      <c r="I47" s="16"/>
      <c r="J47" s="17"/>
    </row>
    <row r="48" spans="1:10">
      <c r="A48" s="18" t="s">
        <v>129</v>
      </c>
      <c r="B48" s="14"/>
      <c r="C48" s="15"/>
      <c r="D48" s="14"/>
      <c r="E48" s="15"/>
      <c r="F48" s="19" t="s">
        <v>130</v>
      </c>
      <c r="G48" s="16"/>
      <c r="H48" s="17"/>
      <c r="I48" s="16"/>
      <c r="J48" s="17"/>
    </row>
    <row r="49" spans="1:10">
      <c r="A49" s="46" t="s">
        <v>131</v>
      </c>
      <c r="B49" s="14"/>
      <c r="C49" s="15"/>
      <c r="D49" s="14"/>
      <c r="E49" s="15"/>
      <c r="F49" s="19"/>
      <c r="G49" s="16"/>
      <c r="H49" s="17"/>
      <c r="I49" s="16"/>
      <c r="J49" s="17"/>
    </row>
    <row r="50" spans="1:10">
      <c r="A50" s="46" t="s">
        <v>132</v>
      </c>
      <c r="B50" s="14"/>
      <c r="C50" s="15"/>
      <c r="D50" s="14"/>
      <c r="E50" s="15"/>
      <c r="F50" s="19"/>
      <c r="G50" s="16"/>
      <c r="H50" s="17"/>
      <c r="I50" s="16"/>
      <c r="J50" s="17"/>
    </row>
    <row r="51" spans="1:10">
      <c r="A51" s="18" t="s">
        <v>68</v>
      </c>
      <c r="B51" s="14"/>
      <c r="C51" s="15"/>
      <c r="D51" s="14"/>
      <c r="E51" s="15"/>
      <c r="F51" s="19"/>
      <c r="G51" s="16"/>
      <c r="H51" s="17"/>
      <c r="I51" s="16"/>
      <c r="J51" s="17"/>
    </row>
    <row r="52" spans="1:10">
      <c r="A52" s="21" t="s">
        <v>133</v>
      </c>
      <c r="B52" s="35" t="s">
        <v>92</v>
      </c>
      <c r="C52" s="36" t="s">
        <v>93</v>
      </c>
      <c r="D52" s="35" t="s">
        <v>92</v>
      </c>
      <c r="E52" s="36" t="s">
        <v>93</v>
      </c>
      <c r="F52" s="19"/>
      <c r="G52" s="16"/>
      <c r="H52" s="17"/>
      <c r="I52" s="16"/>
      <c r="J52" s="17"/>
    </row>
    <row r="53" spans="1:10">
      <c r="A53" s="18" t="s">
        <v>134</v>
      </c>
      <c r="B53" s="38" t="s">
        <v>96</v>
      </c>
      <c r="C53" s="39" t="s">
        <v>96</v>
      </c>
      <c r="D53" s="38" t="s">
        <v>96</v>
      </c>
      <c r="E53" s="39" t="s">
        <v>96</v>
      </c>
      <c r="F53" s="19"/>
      <c r="G53" s="16"/>
      <c r="H53" s="17"/>
      <c r="I53" s="16"/>
      <c r="J53" s="17"/>
    </row>
    <row r="54" spans="1:10">
      <c r="A54" s="18" t="s">
        <v>135</v>
      </c>
      <c r="B54" s="40">
        <f ca="1">chiusura!E22+chiusura!E23-chiusura!D31</f>
        <v>2190</v>
      </c>
      <c r="C54" s="78"/>
      <c r="D54" s="14"/>
      <c r="E54" s="40"/>
      <c r="F54" s="19"/>
      <c r="G54" s="16"/>
      <c r="H54" s="17"/>
      <c r="I54" s="16"/>
      <c r="J54" s="17"/>
    </row>
    <row r="55" spans="1:10">
      <c r="A55" s="46" t="s">
        <v>136</v>
      </c>
      <c r="B55" s="14"/>
      <c r="C55" s="40"/>
      <c r="D55" s="14"/>
      <c r="E55" s="40"/>
      <c r="F55" s="19"/>
      <c r="G55" s="16"/>
      <c r="H55" s="17"/>
      <c r="I55" s="16"/>
      <c r="J55" s="17"/>
    </row>
    <row r="56" spans="1:10">
      <c r="A56" s="46" t="s">
        <v>137</v>
      </c>
      <c r="B56" s="14"/>
      <c r="C56" s="40"/>
      <c r="D56" s="14"/>
      <c r="E56" s="40"/>
      <c r="F56" s="19"/>
      <c r="G56" s="16"/>
      <c r="H56" s="17"/>
      <c r="I56" s="16"/>
      <c r="J56" s="17"/>
    </row>
    <row r="57" spans="1:10">
      <c r="A57" s="18" t="s">
        <v>138</v>
      </c>
      <c r="B57" s="14"/>
      <c r="C57" s="40"/>
      <c r="D57" s="14"/>
      <c r="E57" s="40"/>
      <c r="F57" s="19"/>
      <c r="G57" s="16"/>
      <c r="H57" s="17"/>
      <c r="I57" s="16"/>
      <c r="J57" s="17"/>
    </row>
    <row r="58" spans="1:10">
      <c r="A58" s="18" t="s">
        <v>139</v>
      </c>
      <c r="B58" s="47"/>
      <c r="C58" s="40"/>
      <c r="D58" s="47"/>
      <c r="E58" s="40"/>
      <c r="F58" s="19"/>
      <c r="G58" s="16"/>
      <c r="H58" s="17"/>
      <c r="I58" s="16"/>
      <c r="J58" s="17"/>
    </row>
    <row r="59" spans="1:10">
      <c r="A59" s="18" t="s">
        <v>140</v>
      </c>
      <c r="B59" s="14"/>
      <c r="C59" s="40"/>
      <c r="D59" s="14"/>
      <c r="E59" s="40"/>
      <c r="F59" s="19"/>
      <c r="G59" s="16"/>
      <c r="H59" s="17"/>
      <c r="I59" s="16"/>
      <c r="J59" s="17"/>
    </row>
    <row r="60" spans="1:10">
      <c r="A60" s="18" t="s">
        <v>141</v>
      </c>
      <c r="B60" s="48"/>
      <c r="C60" s="40"/>
      <c r="D60" s="48"/>
      <c r="E60" s="40"/>
      <c r="F60" s="19"/>
      <c r="G60" s="16"/>
      <c r="H60" s="17"/>
      <c r="I60" s="16"/>
      <c r="J60" s="17"/>
    </row>
    <row r="61" spans="1:10">
      <c r="A61" s="18" t="s">
        <v>68</v>
      </c>
      <c r="B61" s="14"/>
      <c r="C61" s="15"/>
      <c r="D61" s="14"/>
      <c r="E61" s="15"/>
      <c r="F61" s="19"/>
      <c r="G61" s="16"/>
      <c r="H61" s="17"/>
      <c r="I61" s="16"/>
      <c r="J61" s="17"/>
    </row>
    <row r="62" spans="1:10">
      <c r="A62" s="49" t="s">
        <v>142</v>
      </c>
      <c r="B62" s="14"/>
      <c r="C62" s="15"/>
      <c r="D62" s="14"/>
      <c r="E62" s="15"/>
      <c r="F62" s="19"/>
      <c r="G62" s="16"/>
      <c r="H62" s="17"/>
      <c r="I62" s="16"/>
      <c r="J62" s="17"/>
    </row>
    <row r="63" spans="1:10">
      <c r="A63" s="46" t="s">
        <v>143</v>
      </c>
      <c r="B63" s="14"/>
      <c r="C63" s="15"/>
      <c r="D63" s="14"/>
      <c r="E63" s="15"/>
      <c r="F63" s="19"/>
      <c r="G63" s="16"/>
      <c r="H63" s="17"/>
      <c r="I63" s="16"/>
      <c r="J63" s="17"/>
    </row>
    <row r="64" spans="1:10">
      <c r="A64" s="18" t="s">
        <v>144</v>
      </c>
      <c r="B64" s="14"/>
      <c r="C64" s="15"/>
      <c r="D64" s="14"/>
      <c r="E64" s="15"/>
      <c r="F64" s="19"/>
      <c r="G64" s="16"/>
      <c r="H64" s="17"/>
      <c r="I64" s="16"/>
      <c r="J64" s="17"/>
    </row>
    <row r="65" spans="1:10">
      <c r="A65" s="18" t="s">
        <v>145</v>
      </c>
      <c r="B65" s="14"/>
      <c r="C65" s="15"/>
      <c r="D65" s="14"/>
      <c r="E65" s="15"/>
      <c r="F65" s="19"/>
      <c r="G65" s="16"/>
      <c r="H65" s="17"/>
      <c r="I65" s="16"/>
      <c r="J65" s="17"/>
    </row>
    <row r="66" spans="1:10">
      <c r="A66" s="18" t="s">
        <v>146</v>
      </c>
      <c r="B66" s="14"/>
      <c r="C66" s="15"/>
      <c r="D66" s="14"/>
      <c r="E66" s="15"/>
      <c r="F66" s="19"/>
      <c r="G66" s="16"/>
      <c r="H66" s="17"/>
      <c r="I66" s="16"/>
      <c r="J66" s="17"/>
    </row>
    <row r="67" spans="1:10">
      <c r="A67" s="18" t="s">
        <v>147</v>
      </c>
      <c r="B67" s="14"/>
      <c r="C67" s="15"/>
      <c r="D67" s="14"/>
      <c r="E67" s="15"/>
      <c r="F67" s="19"/>
      <c r="G67" s="16"/>
      <c r="H67" s="17"/>
      <c r="I67" s="16"/>
      <c r="J67" s="17"/>
    </row>
    <row r="68" spans="1:10">
      <c r="A68" s="18" t="s">
        <v>148</v>
      </c>
      <c r="B68" s="14"/>
      <c r="C68" s="15"/>
      <c r="D68" s="14"/>
      <c r="E68" s="15"/>
      <c r="F68" s="19"/>
      <c r="G68" s="16"/>
      <c r="H68" s="17"/>
      <c r="I68" s="16"/>
      <c r="J68" s="17"/>
    </row>
    <row r="69" spans="1:10">
      <c r="A69" s="18" t="s">
        <v>114</v>
      </c>
      <c r="B69" s="14"/>
      <c r="C69" s="15"/>
      <c r="D69" s="14"/>
      <c r="E69" s="15"/>
      <c r="F69" s="19"/>
      <c r="G69" s="16"/>
      <c r="H69" s="17"/>
      <c r="I69" s="16"/>
      <c r="J69" s="17"/>
    </row>
    <row r="70" spans="1:10">
      <c r="A70" s="18"/>
      <c r="B70" s="14"/>
      <c r="C70" s="15"/>
      <c r="D70" s="14"/>
      <c r="E70" s="15"/>
      <c r="F70" s="19"/>
      <c r="G70" s="16"/>
      <c r="H70" s="17"/>
      <c r="I70" s="16"/>
      <c r="J70" s="17"/>
    </row>
    <row r="71" spans="1:10">
      <c r="A71" s="18" t="s">
        <v>149</v>
      </c>
      <c r="B71" s="14"/>
      <c r="C71" s="15"/>
      <c r="D71" s="14"/>
      <c r="E71" s="15"/>
      <c r="F71" s="19"/>
      <c r="G71" s="16"/>
      <c r="H71" s="17"/>
      <c r="I71" s="16"/>
      <c r="J71" s="17"/>
    </row>
    <row r="72" spans="1:10">
      <c r="A72" s="18" t="s">
        <v>68</v>
      </c>
      <c r="B72" s="14"/>
      <c r="C72" s="15"/>
      <c r="D72" s="14"/>
      <c r="E72" s="15"/>
      <c r="F72" s="19"/>
      <c r="G72" s="16"/>
      <c r="H72" s="17"/>
      <c r="I72" s="16"/>
      <c r="J72" s="17"/>
    </row>
    <row r="73" spans="1:10">
      <c r="A73" s="21" t="s">
        <v>150</v>
      </c>
      <c r="B73" s="14"/>
      <c r="C73" s="15"/>
      <c r="D73" s="14"/>
      <c r="E73" s="15"/>
      <c r="F73" s="19"/>
      <c r="G73" s="16"/>
      <c r="H73" s="17"/>
      <c r="I73" s="16"/>
      <c r="J73" s="17"/>
    </row>
    <row r="74" spans="1:10">
      <c r="A74" s="25" t="s">
        <v>151</v>
      </c>
      <c r="B74" s="26"/>
      <c r="C74" s="27">
        <f ca="1">chiusura!E21</f>
        <v>1840</v>
      </c>
      <c r="D74" s="26"/>
      <c r="E74" s="27"/>
      <c r="F74" s="19"/>
      <c r="G74" s="16"/>
      <c r="H74" s="17"/>
      <c r="I74" s="16"/>
      <c r="J74" s="17"/>
    </row>
    <row r="75" spans="1:10">
      <c r="A75" s="18" t="s">
        <v>152</v>
      </c>
      <c r="B75" s="14"/>
      <c r="C75" s="15"/>
      <c r="D75" s="14"/>
      <c r="E75" s="15"/>
      <c r="F75" s="19"/>
      <c r="G75" s="16"/>
      <c r="H75" s="17"/>
      <c r="I75" s="16"/>
      <c r="J75" s="17"/>
    </row>
    <row r="76" spans="1:10">
      <c r="A76" s="18" t="s">
        <v>153</v>
      </c>
      <c r="B76" s="14"/>
      <c r="C76" s="50"/>
      <c r="D76" s="14"/>
      <c r="E76" s="50"/>
      <c r="F76" s="19"/>
      <c r="G76" s="16"/>
      <c r="H76" s="17"/>
      <c r="I76" s="16"/>
      <c r="J76" s="17"/>
    </row>
    <row r="77" spans="1:10">
      <c r="A77" s="18" t="s">
        <v>68</v>
      </c>
      <c r="B77" s="14"/>
      <c r="C77" s="15"/>
      <c r="D77" s="14"/>
      <c r="E77" s="15"/>
      <c r="F77" s="19"/>
      <c r="G77" s="16"/>
      <c r="H77" s="17"/>
      <c r="I77" s="16"/>
      <c r="J77" s="17"/>
    </row>
    <row r="78" spans="1:10">
      <c r="A78" s="8" t="s">
        <v>154</v>
      </c>
      <c r="B78" s="14"/>
      <c r="C78" s="15">
        <f>C74+B54+C46</f>
        <v>6230</v>
      </c>
      <c r="D78" s="14"/>
      <c r="E78" s="15"/>
      <c r="F78" s="19"/>
      <c r="G78" s="16"/>
      <c r="H78" s="17"/>
      <c r="I78" s="16"/>
      <c r="J78" s="17"/>
    </row>
    <row r="79" spans="1:10">
      <c r="A79" s="18"/>
      <c r="B79" s="14"/>
      <c r="C79" s="15"/>
      <c r="D79" s="14"/>
      <c r="E79" s="15"/>
      <c r="F79" s="19"/>
      <c r="G79" s="16"/>
      <c r="H79" s="17"/>
      <c r="I79" s="16"/>
      <c r="J79" s="17"/>
    </row>
    <row r="80" spans="1:10">
      <c r="A80" s="8" t="s">
        <v>155</v>
      </c>
      <c r="B80" s="14"/>
      <c r="C80" s="15"/>
      <c r="D80" s="14"/>
      <c r="E80" s="15"/>
      <c r="F80" s="19"/>
      <c r="G80" s="16"/>
      <c r="H80" s="17"/>
      <c r="I80" s="16"/>
      <c r="J80" s="17"/>
    </row>
    <row r="81" spans="1:10">
      <c r="A81" s="18" t="s">
        <v>156</v>
      </c>
      <c r="B81" s="14"/>
      <c r="C81" s="15"/>
      <c r="D81" s="14"/>
      <c r="E81" s="15"/>
      <c r="F81" s="19"/>
      <c r="G81" s="16"/>
      <c r="H81" s="17"/>
      <c r="I81" s="16"/>
      <c r="J81" s="17"/>
    </row>
    <row r="82" spans="1:10">
      <c r="A82" s="8"/>
      <c r="B82" s="14"/>
      <c r="C82" s="15"/>
      <c r="D82" s="14"/>
      <c r="E82" s="15"/>
      <c r="F82" s="19"/>
      <c r="G82" s="16"/>
      <c r="H82" s="17"/>
      <c r="I82" s="16"/>
      <c r="J82" s="17"/>
    </row>
    <row r="83" spans="1:10">
      <c r="A83" s="8" t="s">
        <v>157</v>
      </c>
      <c r="B83" s="14"/>
      <c r="C83" s="15">
        <f>C80+C78+C42</f>
        <v>9230</v>
      </c>
      <c r="D83" s="14"/>
      <c r="E83" s="15"/>
      <c r="F83" s="11" t="s">
        <v>158</v>
      </c>
      <c r="G83" s="16"/>
      <c r="H83" s="20">
        <f>H16+H22+H24+H45+H47</f>
        <v>9230</v>
      </c>
      <c r="I83" s="16"/>
      <c r="J83" s="17"/>
    </row>
    <row r="84" spans="1:10">
      <c r="A84" s="8"/>
      <c r="B84" s="14"/>
      <c r="C84" s="15"/>
      <c r="D84" s="14"/>
      <c r="E84" s="15"/>
      <c r="F84" s="11"/>
      <c r="G84" s="16"/>
      <c r="H84" s="17"/>
      <c r="I84" s="16"/>
      <c r="J84" s="17"/>
    </row>
    <row r="85" spans="1:10">
      <c r="A85" s="51" t="s">
        <v>159</v>
      </c>
      <c r="B85" s="52"/>
      <c r="C85" s="53"/>
      <c r="D85" s="52"/>
      <c r="E85" s="53"/>
      <c r="F85" s="54" t="s">
        <v>160</v>
      </c>
      <c r="G85" s="55"/>
      <c r="H85" s="56"/>
      <c r="I85" s="55"/>
      <c r="J85" s="56"/>
    </row>
    <row r="86" spans="1:10">
      <c r="A86" s="57"/>
      <c r="B86" s="58"/>
      <c r="C86" s="58"/>
      <c r="D86" s="58"/>
      <c r="E86" s="58"/>
      <c r="F86" s="57"/>
      <c r="G86" s="59"/>
      <c r="H86" s="59"/>
      <c r="I86" s="59"/>
      <c r="J86" s="59"/>
    </row>
  </sheetData>
  <mergeCells count="4">
    <mergeCell ref="B1:C1"/>
    <mergeCell ref="D1:E1"/>
    <mergeCell ref="G1:H1"/>
    <mergeCell ref="I1:J1"/>
  </mergeCells>
  <phoneticPr fontId="14" type="noConversion"/>
  <printOptions horizontalCentered="1" verticalCentered="1"/>
  <pageMargins left="0" right="0" top="0.88" bottom="0.25" header="0.53" footer="0"/>
  <pageSetup paperSize="9" scale="72" orientation="portrait" r:id="rId1"/>
  <headerFooter alignWithMargins="0">
    <oddHeader>&amp;C&amp;"Arial,Grassetto"&amp;14STATO PATRIMONIALE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69"/>
  <sheetViews>
    <sheetView topLeftCell="A5" workbookViewId="0">
      <selection activeCell="B18" sqref="B18"/>
    </sheetView>
  </sheetViews>
  <sheetFormatPr defaultRowHeight="11.25"/>
  <cols>
    <col min="1" max="1" width="60.140625" style="64" customWidth="1"/>
    <col min="2" max="2" width="14.7109375" style="77" customWidth="1"/>
    <col min="3" max="16384" width="9.140625" style="64"/>
  </cols>
  <sheetData>
    <row r="1" spans="1:2">
      <c r="A1" s="62"/>
      <c r="B1" s="63" t="s">
        <v>161</v>
      </c>
    </row>
    <row r="2" spans="1:2">
      <c r="A2" s="65" t="s">
        <v>162</v>
      </c>
      <c r="B2" s="66"/>
    </row>
    <row r="3" spans="1:2">
      <c r="A3" s="62" t="s">
        <v>163</v>
      </c>
      <c r="B3" s="66">
        <f ca="1">chiusura!D15</f>
        <v>7250</v>
      </c>
    </row>
    <row r="4" spans="1:2">
      <c r="A4" s="62" t="s">
        <v>164</v>
      </c>
      <c r="B4" s="66"/>
    </row>
    <row r="5" spans="1:2">
      <c r="A5" s="62" t="s">
        <v>165</v>
      </c>
      <c r="B5" s="66"/>
    </row>
    <row r="6" spans="1:2">
      <c r="A6" s="62" t="s">
        <v>166</v>
      </c>
      <c r="B6" s="66"/>
    </row>
    <row r="7" spans="1:2">
      <c r="A7" s="62" t="s">
        <v>167</v>
      </c>
      <c r="B7" s="66"/>
    </row>
    <row r="8" spans="1:2">
      <c r="A8" s="62" t="s">
        <v>168</v>
      </c>
      <c r="B8" s="66"/>
    </row>
    <row r="9" spans="1:2">
      <c r="A9" s="62" t="s">
        <v>169</v>
      </c>
      <c r="B9" s="66">
        <f>SUM(B3:B7)</f>
        <v>7250</v>
      </c>
    </row>
    <row r="10" spans="1:2">
      <c r="A10" s="62"/>
      <c r="B10" s="66"/>
    </row>
    <row r="11" spans="1:2">
      <c r="A11" s="65" t="s">
        <v>170</v>
      </c>
      <c r="B11" s="66"/>
    </row>
    <row r="12" spans="1:2">
      <c r="A12" s="62" t="s">
        <v>171</v>
      </c>
      <c r="B12" s="66">
        <f ca="1">chiusura!E5</f>
        <v>4000</v>
      </c>
    </row>
    <row r="13" spans="1:2">
      <c r="A13" s="62" t="s">
        <v>172</v>
      </c>
      <c r="B13" s="66">
        <f ca="1">chiusura!E12</f>
        <v>400</v>
      </c>
    </row>
    <row r="14" spans="1:2">
      <c r="A14" s="62" t="s">
        <v>173</v>
      </c>
      <c r="B14" s="66">
        <f ca="1">chiusura!E6</f>
        <v>1200</v>
      </c>
    </row>
    <row r="15" spans="1:2">
      <c r="A15" s="62" t="s">
        <v>174</v>
      </c>
      <c r="B15" s="66"/>
    </row>
    <row r="16" spans="1:2">
      <c r="A16" s="62" t="s">
        <v>175</v>
      </c>
      <c r="B16" s="66"/>
    </row>
    <row r="17" spans="1:2">
      <c r="A17" s="62" t="s">
        <v>176</v>
      </c>
      <c r="B17" s="66"/>
    </row>
    <row r="18" spans="1:2">
      <c r="A18" s="62" t="s">
        <v>177</v>
      </c>
      <c r="B18" s="66">
        <f ca="1">chiusura!E10</f>
        <v>200</v>
      </c>
    </row>
    <row r="19" spans="1:2">
      <c r="A19" s="62" t="s">
        <v>178</v>
      </c>
      <c r="B19" s="66"/>
    </row>
    <row r="20" spans="1:2">
      <c r="A20" s="62" t="s">
        <v>179</v>
      </c>
      <c r="B20" s="66"/>
    </row>
    <row r="21" spans="1:2">
      <c r="A21" s="62" t="s">
        <v>180</v>
      </c>
      <c r="B21" s="66"/>
    </row>
    <row r="22" spans="1:2">
      <c r="A22" s="62" t="s">
        <v>181</v>
      </c>
      <c r="B22" s="66"/>
    </row>
    <row r="23" spans="1:2">
      <c r="A23" s="62" t="s">
        <v>182</v>
      </c>
      <c r="B23" s="66">
        <f ca="1">chiusura!E9</f>
        <v>1000</v>
      </c>
    </row>
    <row r="24" spans="1:2">
      <c r="A24" s="62" t="s">
        <v>183</v>
      </c>
      <c r="B24" s="66"/>
    </row>
    <row r="25" spans="1:2">
      <c r="A25" s="62" t="s">
        <v>184</v>
      </c>
      <c r="B25" s="66">
        <f ca="1">chiusura!E11</f>
        <v>20</v>
      </c>
    </row>
    <row r="26" spans="1:2">
      <c r="A26" s="68" t="s">
        <v>185</v>
      </c>
      <c r="B26" s="66">
        <f ca="1">chiusura!E4-chiusura!D16</f>
        <v>-700</v>
      </c>
    </row>
    <row r="27" spans="1:2">
      <c r="A27" s="62" t="s">
        <v>186</v>
      </c>
      <c r="B27" s="66"/>
    </row>
    <row r="28" spans="1:2">
      <c r="A28" s="62" t="s">
        <v>187</v>
      </c>
      <c r="B28" s="66"/>
    </row>
    <row r="29" spans="1:2">
      <c r="A29" s="68" t="s">
        <v>188</v>
      </c>
      <c r="B29" s="66"/>
    </row>
    <row r="30" spans="1:2">
      <c r="A30" s="62" t="s">
        <v>189</v>
      </c>
      <c r="B30" s="67">
        <f>SUM(B12:B29)</f>
        <v>6120</v>
      </c>
    </row>
    <row r="31" spans="1:2">
      <c r="A31" s="65" t="s">
        <v>190</v>
      </c>
      <c r="B31" s="69">
        <f>B9-B30</f>
        <v>1130</v>
      </c>
    </row>
    <row r="32" spans="1:2">
      <c r="A32" s="65" t="s">
        <v>191</v>
      </c>
      <c r="B32" s="66"/>
    </row>
    <row r="33" spans="1:2">
      <c r="A33" s="62" t="s">
        <v>192</v>
      </c>
      <c r="B33" s="66"/>
    </row>
    <row r="34" spans="1:2">
      <c r="A34" s="62" t="s">
        <v>193</v>
      </c>
      <c r="B34" s="66"/>
    </row>
    <row r="35" spans="1:2">
      <c r="A35" s="62"/>
      <c r="B35" s="66"/>
    </row>
    <row r="36" spans="1:2">
      <c r="A36" s="62" t="s">
        <v>194</v>
      </c>
      <c r="B36" s="66"/>
    </row>
    <row r="37" spans="1:2">
      <c r="A37" s="62" t="s">
        <v>195</v>
      </c>
      <c r="B37" s="66"/>
    </row>
    <row r="38" spans="1:2">
      <c r="A38" s="62" t="s">
        <v>196</v>
      </c>
      <c r="B38" s="66"/>
    </row>
    <row r="39" spans="1:2">
      <c r="A39" s="62"/>
      <c r="B39" s="66"/>
    </row>
    <row r="40" spans="1:2">
      <c r="A40" s="62" t="s">
        <v>197</v>
      </c>
      <c r="B40" s="66"/>
    </row>
    <row r="41" spans="1:2">
      <c r="A41" s="62" t="s">
        <v>198</v>
      </c>
      <c r="B41" s="66"/>
    </row>
    <row r="42" spans="1:2">
      <c r="A42" s="62" t="s">
        <v>199</v>
      </c>
      <c r="B42" s="66"/>
    </row>
    <row r="43" spans="1:2">
      <c r="A43" s="62" t="s">
        <v>200</v>
      </c>
      <c r="B43" s="66"/>
    </row>
    <row r="44" spans="1:2">
      <c r="A44" s="62"/>
      <c r="B44" s="66"/>
    </row>
    <row r="45" spans="1:2">
      <c r="A45" s="62" t="s">
        <v>201</v>
      </c>
      <c r="B45" s="66">
        <f ca="1">chiusura!E7</f>
        <v>260</v>
      </c>
    </row>
    <row r="46" spans="1:2">
      <c r="A46" s="62" t="s">
        <v>202</v>
      </c>
      <c r="B46" s="66"/>
    </row>
    <row r="47" spans="1:2">
      <c r="A47" s="68" t="s">
        <v>203</v>
      </c>
      <c r="B47" s="70"/>
    </row>
    <row r="48" spans="1:2">
      <c r="A48" s="62" t="s">
        <v>204</v>
      </c>
      <c r="B48" s="67">
        <f>-B45</f>
        <v>-260</v>
      </c>
    </row>
    <row r="49" spans="1:2">
      <c r="A49" s="65" t="s">
        <v>205</v>
      </c>
      <c r="B49" s="66"/>
    </row>
    <row r="50" spans="1:2">
      <c r="A50" s="62" t="s">
        <v>206</v>
      </c>
      <c r="B50" s="66"/>
    </row>
    <row r="51" spans="1:2">
      <c r="A51" s="62" t="s">
        <v>207</v>
      </c>
      <c r="B51" s="66"/>
    </row>
    <row r="52" spans="1:2">
      <c r="A52" s="62" t="s">
        <v>208</v>
      </c>
      <c r="B52" s="66"/>
    </row>
    <row r="53" spans="1:2">
      <c r="A53" s="62" t="s">
        <v>209</v>
      </c>
      <c r="B53" s="66"/>
    </row>
    <row r="54" spans="1:2">
      <c r="A54" s="62" t="s">
        <v>210</v>
      </c>
      <c r="B54" s="66"/>
    </row>
    <row r="55" spans="1:2">
      <c r="A55" s="62" t="s">
        <v>207</v>
      </c>
      <c r="B55" s="66"/>
    </row>
    <row r="56" spans="1:2">
      <c r="A56" s="62" t="s">
        <v>211</v>
      </c>
      <c r="B56" s="66"/>
    </row>
    <row r="57" spans="1:2">
      <c r="A57" s="62" t="s">
        <v>209</v>
      </c>
      <c r="B57" s="66"/>
    </row>
    <row r="58" spans="1:2">
      <c r="A58" s="62" t="s">
        <v>212</v>
      </c>
      <c r="B58" s="66"/>
    </row>
    <row r="59" spans="1:2">
      <c r="A59" s="65" t="s">
        <v>213</v>
      </c>
      <c r="B59" s="67"/>
    </row>
    <row r="60" spans="1:2">
      <c r="A60" s="62" t="s">
        <v>214</v>
      </c>
      <c r="B60" s="66"/>
    </row>
    <row r="61" spans="1:2">
      <c r="A61" s="62" t="s">
        <v>215</v>
      </c>
      <c r="B61" s="66"/>
    </row>
    <row r="62" spans="1:2">
      <c r="A62" s="62"/>
      <c r="B62" s="66"/>
    </row>
    <row r="63" spans="1:2">
      <c r="A63" s="62" t="s">
        <v>216</v>
      </c>
      <c r="B63" s="66">
        <f ca="1">chiusura!E8</f>
        <v>10</v>
      </c>
    </row>
    <row r="64" spans="1:2">
      <c r="A64" s="71" t="s">
        <v>217</v>
      </c>
      <c r="B64" s="66"/>
    </row>
    <row r="65" spans="1:2">
      <c r="A65" s="62"/>
      <c r="B65" s="66"/>
    </row>
    <row r="66" spans="1:2">
      <c r="A66" s="62" t="s">
        <v>218</v>
      </c>
      <c r="B66" s="72">
        <f>B60-B63</f>
        <v>-10</v>
      </c>
    </row>
    <row r="67" spans="1:2">
      <c r="A67" s="65" t="s">
        <v>219</v>
      </c>
      <c r="B67" s="73">
        <f>B31+B48+B66</f>
        <v>860</v>
      </c>
    </row>
    <row r="68" spans="1:2">
      <c r="A68" s="62" t="s">
        <v>220</v>
      </c>
      <c r="B68" s="74"/>
    </row>
    <row r="69" spans="1:2">
      <c r="A69" s="75" t="s">
        <v>221</v>
      </c>
      <c r="B69" s="76">
        <f>B67-B68</f>
        <v>860</v>
      </c>
    </row>
  </sheetData>
  <phoneticPr fontId="14" type="noConversion"/>
  <printOptions horizontalCentered="1" verticalCentered="1"/>
  <pageMargins left="0.23622047244094491" right="0.31496062992125984" top="0.26" bottom="0.23622047244094491" header="0.22" footer="0"/>
  <pageSetup paperSize="9" orientation="portrait" r:id="rId1"/>
  <headerFooter alignWithMargins="0">
    <oddHeader>&amp;C&amp;"Arial,Grassetto"&amp;14CONTO ECONOMICO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5"/>
  <sheetViews>
    <sheetView topLeftCell="A34" zoomScale="110" zoomScaleNormal="110" workbookViewId="0">
      <selection activeCell="E55" sqref="E55"/>
    </sheetView>
  </sheetViews>
  <sheetFormatPr defaultColWidth="8.85546875" defaultRowHeight="12.75"/>
  <cols>
    <col min="1" max="1" width="7.85546875" style="94" customWidth="1"/>
    <col min="2" max="2" width="10.140625" style="94" bestFit="1" customWidth="1"/>
    <col min="3" max="3" width="7.85546875" style="94" bestFit="1" customWidth="1"/>
    <col min="4" max="4" width="13.140625" style="94" customWidth="1"/>
    <col min="5" max="5" width="8.7109375" style="94" bestFit="1" customWidth="1"/>
    <col min="6" max="6" width="8.85546875" style="94"/>
    <col min="7" max="7" width="7.7109375" style="94" bestFit="1" customWidth="1"/>
    <col min="8" max="8" width="7.85546875" style="94" bestFit="1" customWidth="1"/>
    <col min="9" max="9" width="8.7109375" style="94" bestFit="1" customWidth="1"/>
    <col min="10" max="16384" width="8.85546875" style="94"/>
  </cols>
  <sheetData>
    <row r="1" spans="1:4">
      <c r="A1" s="94" t="s">
        <v>229</v>
      </c>
      <c r="B1" s="95">
        <v>3500</v>
      </c>
      <c r="D1" s="145">
        <v>0.12</v>
      </c>
    </row>
    <row r="2" spans="1:4">
      <c r="B2" s="95"/>
    </row>
    <row r="3" spans="1:4">
      <c r="A3" s="96" t="s">
        <v>230</v>
      </c>
      <c r="B3" s="96" t="s">
        <v>5</v>
      </c>
      <c r="C3" s="96" t="s">
        <v>231</v>
      </c>
      <c r="D3" s="96" t="s">
        <v>232</v>
      </c>
    </row>
    <row r="4" spans="1:4">
      <c r="A4" s="97">
        <v>40954</v>
      </c>
      <c r="B4" s="98">
        <v>1500</v>
      </c>
      <c r="C4" s="98"/>
      <c r="D4" s="144">
        <v>0.122</v>
      </c>
    </row>
    <row r="5" spans="1:4">
      <c r="A5" s="97">
        <v>41003</v>
      </c>
      <c r="B5" s="98">
        <v>3700</v>
      </c>
      <c r="C5" s="98"/>
      <c r="D5" s="144">
        <v>0.1225</v>
      </c>
    </row>
    <row r="6" spans="1:4">
      <c r="A6" s="97">
        <v>41076</v>
      </c>
      <c r="B6" s="98"/>
      <c r="C6" s="98">
        <v>3760</v>
      </c>
      <c r="D6" s="144"/>
    </row>
    <row r="7" spans="1:4">
      <c r="A7" s="97">
        <v>41149</v>
      </c>
      <c r="B7" s="98"/>
      <c r="C7" s="98">
        <v>2095</v>
      </c>
      <c r="D7" s="144"/>
    </row>
    <row r="8" spans="1:4">
      <c r="A8" s="97">
        <v>41183</v>
      </c>
      <c r="B8" s="98">
        <v>4100</v>
      </c>
      <c r="C8" s="98"/>
      <c r="D8" s="144">
        <v>0.123</v>
      </c>
    </row>
    <row r="9" spans="1:4">
      <c r="A9" s="97">
        <v>41225</v>
      </c>
      <c r="B9" s="98"/>
      <c r="C9" s="98">
        <v>5620</v>
      </c>
      <c r="D9" s="144"/>
    </row>
    <row r="10" spans="1:4">
      <c r="A10" s="97">
        <v>41265</v>
      </c>
      <c r="B10" s="98">
        <v>5600</v>
      </c>
      <c r="C10" s="98"/>
      <c r="D10" s="144">
        <v>0.124</v>
      </c>
    </row>
    <row r="11" spans="1:4" ht="12.6" customHeight="1">
      <c r="A11" s="94" t="s">
        <v>117</v>
      </c>
      <c r="B11" s="99">
        <f>SUM(B4:B10)</f>
        <v>14900</v>
      </c>
      <c r="C11" s="99">
        <f>SUM(C4:C10)</f>
        <v>11475</v>
      </c>
    </row>
    <row r="12" spans="1:4" ht="12.6" customHeight="1">
      <c r="B12" s="99"/>
      <c r="C12" s="99"/>
    </row>
    <row r="13" spans="1:4" ht="12.6" customHeight="1">
      <c r="A13" s="100" t="s">
        <v>233</v>
      </c>
      <c r="B13" s="101">
        <f>B1+B11-C11</f>
        <v>6925</v>
      </c>
    </row>
    <row r="15" spans="1:4">
      <c r="A15" s="102" t="s">
        <v>279</v>
      </c>
    </row>
    <row r="16" spans="1:4">
      <c r="A16" s="102"/>
    </row>
    <row r="17" spans="1:9">
      <c r="A17" s="169" t="s">
        <v>274</v>
      </c>
      <c r="B17" s="169" t="s">
        <v>232</v>
      </c>
      <c r="C17" s="169" t="s">
        <v>275</v>
      </c>
    </row>
    <row r="18" spans="1:9">
      <c r="A18" s="99">
        <f>B1</f>
        <v>3500</v>
      </c>
      <c r="B18" s="145">
        <f>D1</f>
        <v>0.12</v>
      </c>
      <c r="C18" s="204">
        <f>A18*B18</f>
        <v>420</v>
      </c>
    </row>
    <row r="19" spans="1:9">
      <c r="A19" s="186">
        <v>1500</v>
      </c>
      <c r="B19" s="147">
        <f>D4</f>
        <v>0.122</v>
      </c>
      <c r="C19" s="94">
        <f>A19*B19</f>
        <v>183</v>
      </c>
    </row>
    <row r="20" spans="1:9">
      <c r="A20" s="186">
        <v>3700</v>
      </c>
      <c r="B20" s="147">
        <f>D5</f>
        <v>0.1225</v>
      </c>
      <c r="C20" s="94">
        <f>A20*B20</f>
        <v>453.25</v>
      </c>
    </row>
    <row r="21" spans="1:9">
      <c r="A21" s="186">
        <v>4100</v>
      </c>
      <c r="B21" s="147">
        <f>D8</f>
        <v>0.123</v>
      </c>
      <c r="C21" s="94">
        <f>A21*B21</f>
        <v>504.3</v>
      </c>
    </row>
    <row r="22" spans="1:9" ht="15">
      <c r="A22" s="187">
        <v>5600</v>
      </c>
      <c r="B22" s="188">
        <f>D10</f>
        <v>0.124</v>
      </c>
      <c r="C22" s="189">
        <f>A22*B22</f>
        <v>694.4</v>
      </c>
    </row>
    <row r="23" spans="1:9">
      <c r="A23" s="186">
        <f>SUM(A18:A22)</f>
        <v>18400</v>
      </c>
      <c r="B23" s="147"/>
      <c r="C23" s="186">
        <f>SUM(C18:C22)</f>
        <v>2254.9499999999998</v>
      </c>
    </row>
    <row r="24" spans="1:9">
      <c r="A24" s="186"/>
      <c r="B24" s="147"/>
      <c r="C24" s="186"/>
    </row>
    <row r="25" spans="1:9">
      <c r="A25" s="186" t="s">
        <v>276</v>
      </c>
      <c r="B25" s="147"/>
      <c r="C25" s="94">
        <f>C23/A23</f>
        <v>0.12255163043478259</v>
      </c>
    </row>
    <row r="26" spans="1:9">
      <c r="A26" s="186" t="s">
        <v>277</v>
      </c>
      <c r="B26" s="147"/>
      <c r="C26" s="99">
        <f>C25*B13</f>
        <v>848.67004076086948</v>
      </c>
      <c r="D26" s="190" t="s">
        <v>278</v>
      </c>
    </row>
    <row r="27" spans="1:9">
      <c r="A27" s="186"/>
    </row>
    <row r="28" spans="1:9">
      <c r="A28" s="102" t="s">
        <v>234</v>
      </c>
      <c r="F28" s="103" t="s">
        <v>235</v>
      </c>
    </row>
    <row r="29" spans="1:9">
      <c r="F29" s="102"/>
    </row>
    <row r="30" spans="1:9">
      <c r="A30" s="104" t="str">
        <f>A1</f>
        <v>R. I.</v>
      </c>
      <c r="B30" s="99">
        <f>B1</f>
        <v>3500</v>
      </c>
      <c r="C30" s="149">
        <f>D1</f>
        <v>0.12</v>
      </c>
      <c r="D30" s="99">
        <f>B30*C30</f>
        <v>420</v>
      </c>
      <c r="F30" s="105">
        <f>A10</f>
        <v>41265</v>
      </c>
      <c r="G30" s="99">
        <f>B10</f>
        <v>5600</v>
      </c>
      <c r="H30" s="147">
        <f>D10</f>
        <v>0.124</v>
      </c>
      <c r="I30" s="95">
        <f>G30*H30</f>
        <v>694.4</v>
      </c>
    </row>
    <row r="31" spans="1:9">
      <c r="A31" s="105">
        <f>A4</f>
        <v>40954</v>
      </c>
      <c r="B31" s="99">
        <f>B4</f>
        <v>1500</v>
      </c>
      <c r="C31" s="149">
        <f>D4</f>
        <v>0.122</v>
      </c>
      <c r="D31" s="99">
        <f>B31*C31</f>
        <v>183</v>
      </c>
      <c r="F31" s="105">
        <f>A8</f>
        <v>41183</v>
      </c>
      <c r="G31" s="106">
        <f>G32-G30</f>
        <v>1325</v>
      </c>
      <c r="H31" s="148">
        <f>D8</f>
        <v>0.123</v>
      </c>
      <c r="I31" s="107">
        <f>G31*H31</f>
        <v>162.97499999999999</v>
      </c>
    </row>
    <row r="32" spans="1:9">
      <c r="A32" s="105">
        <f>A5</f>
        <v>41003</v>
      </c>
      <c r="B32" s="106">
        <f>B13-B30-B31</f>
        <v>1925</v>
      </c>
      <c r="C32" s="150">
        <f>D5</f>
        <v>0.1225</v>
      </c>
      <c r="D32" s="106">
        <f>B32*C32</f>
        <v>235.8125</v>
      </c>
      <c r="G32" s="108">
        <f>B13</f>
        <v>6925</v>
      </c>
      <c r="I32" s="108">
        <f>SUM(I30:I31)</f>
        <v>857.375</v>
      </c>
    </row>
    <row r="33" spans="1:12">
      <c r="B33" s="108">
        <f>SUM(B30:B32)</f>
        <v>6925</v>
      </c>
      <c r="D33" s="108">
        <f>SUM(D30:D32)</f>
        <v>838.8125</v>
      </c>
    </row>
    <row r="35" spans="1:12">
      <c r="A35" s="102" t="s">
        <v>291</v>
      </c>
    </row>
    <row r="37" spans="1:12">
      <c r="A37" s="96" t="s">
        <v>230</v>
      </c>
      <c r="B37" s="96" t="s">
        <v>236</v>
      </c>
      <c r="C37" s="96" t="s">
        <v>237</v>
      </c>
      <c r="D37" s="96" t="s">
        <v>232</v>
      </c>
      <c r="E37" s="96" t="s">
        <v>238</v>
      </c>
      <c r="G37" s="113"/>
      <c r="H37" s="113"/>
      <c r="I37" s="113"/>
    </row>
    <row r="38" spans="1:12">
      <c r="A38" s="109"/>
      <c r="B38" s="110" t="s">
        <v>239</v>
      </c>
      <c r="C38" s="111">
        <f>B1</f>
        <v>3500</v>
      </c>
      <c r="D38" s="151">
        <f>D1</f>
        <v>0.12</v>
      </c>
      <c r="E38" s="112">
        <f>C38*D38</f>
        <v>420</v>
      </c>
      <c r="G38" s="116"/>
      <c r="H38" s="116"/>
      <c r="I38" s="116"/>
      <c r="J38" s="113"/>
      <c r="K38" s="113"/>
      <c r="L38" s="113"/>
    </row>
    <row r="39" spans="1:12">
      <c r="A39" s="114">
        <v>40954</v>
      </c>
      <c r="B39" s="115" t="s">
        <v>240</v>
      </c>
      <c r="C39" s="111">
        <f>B4</f>
        <v>1500</v>
      </c>
      <c r="D39" s="152">
        <f>D4</f>
        <v>0.122</v>
      </c>
      <c r="E39" s="111">
        <f>C39*D39</f>
        <v>183</v>
      </c>
      <c r="G39" s="116"/>
      <c r="H39" s="116"/>
      <c r="I39" s="116"/>
      <c r="J39" s="117"/>
      <c r="K39" s="113"/>
      <c r="L39" s="113"/>
    </row>
    <row r="40" spans="1:12">
      <c r="A40" s="118"/>
      <c r="B40" s="119" t="s">
        <v>241</v>
      </c>
      <c r="C40" s="120">
        <f>SUM(C38:C39)</f>
        <v>5000</v>
      </c>
      <c r="D40" s="153"/>
      <c r="E40" s="120">
        <f>E38+E39</f>
        <v>603</v>
      </c>
      <c r="F40" s="99"/>
      <c r="G40" s="113"/>
      <c r="H40" s="123"/>
      <c r="I40" s="113"/>
      <c r="J40" s="117"/>
      <c r="K40" s="113"/>
      <c r="L40" s="113"/>
    </row>
    <row r="41" spans="1:12">
      <c r="A41" s="121">
        <f>A5</f>
        <v>41003</v>
      </c>
      <c r="B41" s="110" t="s">
        <v>240</v>
      </c>
      <c r="C41" s="122">
        <f>B5</f>
        <v>3700</v>
      </c>
      <c r="D41" s="154">
        <f>D5</f>
        <v>0.1225</v>
      </c>
      <c r="E41" s="111">
        <f>C41*D41</f>
        <v>453.25</v>
      </c>
      <c r="G41" s="113"/>
      <c r="H41" s="123"/>
      <c r="I41" s="113"/>
      <c r="J41" s="113"/>
      <c r="K41" s="113"/>
      <c r="L41" s="113"/>
    </row>
    <row r="42" spans="1:12">
      <c r="A42" s="124"/>
      <c r="B42" s="125" t="s">
        <v>241</v>
      </c>
      <c r="C42" s="126">
        <f>C41+C40</f>
        <v>8700</v>
      </c>
      <c r="D42" s="127"/>
      <c r="E42" s="126">
        <f>E40+E41</f>
        <v>1056.25</v>
      </c>
      <c r="G42" s="113"/>
      <c r="H42" s="113"/>
      <c r="I42" s="113"/>
      <c r="J42" s="113"/>
      <c r="K42" s="113"/>
      <c r="L42" s="113"/>
    </row>
    <row r="43" spans="1:12">
      <c r="A43" s="121">
        <f>A6</f>
        <v>41076</v>
      </c>
      <c r="B43" s="110" t="s">
        <v>242</v>
      </c>
      <c r="C43" s="111">
        <f>-C6</f>
        <v>-3760</v>
      </c>
      <c r="D43" s="128" t="s">
        <v>245</v>
      </c>
      <c r="E43" s="111">
        <f>-3700*D41</f>
        <v>-453.25</v>
      </c>
      <c r="G43" s="116"/>
      <c r="H43" s="113"/>
      <c r="I43" s="116"/>
      <c r="J43" s="113"/>
      <c r="K43" s="113"/>
      <c r="L43" s="113"/>
    </row>
    <row r="44" spans="1:12">
      <c r="A44" s="129"/>
      <c r="B44" s="130"/>
      <c r="C44" s="131"/>
      <c r="D44" s="155" t="s">
        <v>243</v>
      </c>
      <c r="E44" s="131">
        <f>-60*D39</f>
        <v>-7.32</v>
      </c>
      <c r="G44" s="116"/>
      <c r="H44" s="113"/>
      <c r="I44" s="116"/>
      <c r="J44" s="113"/>
      <c r="K44" s="113"/>
      <c r="L44" s="113"/>
    </row>
    <row r="45" spans="1:12">
      <c r="A45" s="124"/>
      <c r="B45" s="125" t="s">
        <v>241</v>
      </c>
      <c r="C45" s="126">
        <f>C42+C43</f>
        <v>4940</v>
      </c>
      <c r="D45" s="127"/>
      <c r="E45" s="126">
        <f>E42+E43+E44</f>
        <v>595.67999999999995</v>
      </c>
      <c r="G45" s="116"/>
      <c r="H45" s="113"/>
      <c r="I45" s="116"/>
      <c r="J45" s="117"/>
      <c r="K45" s="113"/>
      <c r="L45" s="113"/>
    </row>
    <row r="46" spans="1:12">
      <c r="A46" s="121">
        <f>A7</f>
        <v>41149</v>
      </c>
      <c r="B46" s="110" t="s">
        <v>242</v>
      </c>
      <c r="C46" s="111">
        <f>-C7</f>
        <v>-2095</v>
      </c>
      <c r="D46" s="104" t="s">
        <v>244</v>
      </c>
      <c r="E46" s="111">
        <f>-1440*D4</f>
        <v>-175.68</v>
      </c>
      <c r="G46" s="116"/>
      <c r="H46" s="113"/>
      <c r="I46" s="116"/>
      <c r="J46" s="117"/>
      <c r="K46" s="113"/>
      <c r="L46" s="113"/>
    </row>
    <row r="47" spans="1:12">
      <c r="A47" s="129"/>
      <c r="B47" s="130"/>
      <c r="C47" s="131"/>
      <c r="D47" s="104" t="s">
        <v>246</v>
      </c>
      <c r="E47" s="131">
        <f>-655*D1</f>
        <v>-78.599999999999994</v>
      </c>
      <c r="G47" s="116"/>
      <c r="H47" s="113"/>
      <c r="I47" s="116"/>
      <c r="J47" s="117"/>
      <c r="K47" s="113"/>
      <c r="L47" s="113"/>
    </row>
    <row r="48" spans="1:12">
      <c r="A48" s="124"/>
      <c r="B48" s="125" t="s">
        <v>241</v>
      </c>
      <c r="C48" s="126">
        <f>C45+C46</f>
        <v>2845</v>
      </c>
      <c r="E48" s="126">
        <f>E45+E46+E47</f>
        <v>341.4</v>
      </c>
      <c r="G48" s="113"/>
      <c r="H48" s="113"/>
      <c r="I48" s="113"/>
      <c r="J48" s="117"/>
      <c r="K48" s="113"/>
      <c r="L48" s="113"/>
    </row>
    <row r="49" spans="1:12">
      <c r="A49" s="121">
        <f>A8</f>
        <v>41183</v>
      </c>
      <c r="B49" s="115" t="s">
        <v>240</v>
      </c>
      <c r="C49" s="122">
        <f>B8</f>
        <v>4100</v>
      </c>
      <c r="D49" s="156">
        <f>D8</f>
        <v>0.123</v>
      </c>
      <c r="E49" s="111">
        <f>C49*D49</f>
        <v>504.3</v>
      </c>
      <c r="G49" s="116"/>
      <c r="H49" s="113"/>
      <c r="I49" s="116"/>
      <c r="J49" s="113"/>
      <c r="K49" s="113"/>
      <c r="L49" s="113"/>
    </row>
    <row r="50" spans="1:12">
      <c r="A50" s="124"/>
      <c r="B50" s="119" t="s">
        <v>241</v>
      </c>
      <c r="C50" s="126">
        <f>C48+C49</f>
        <v>6945</v>
      </c>
      <c r="D50" s="127"/>
      <c r="E50" s="126">
        <f>E48+E49</f>
        <v>845.7</v>
      </c>
      <c r="F50" s="99"/>
      <c r="G50" s="116"/>
      <c r="H50" s="113"/>
      <c r="I50" s="116"/>
      <c r="J50" s="117"/>
      <c r="K50" s="113"/>
      <c r="L50" s="123"/>
    </row>
    <row r="51" spans="1:12">
      <c r="A51" s="121">
        <f>A9</f>
        <v>41225</v>
      </c>
      <c r="B51" s="110" t="s">
        <v>242</v>
      </c>
      <c r="C51" s="111">
        <f>-C9</f>
        <v>-5620</v>
      </c>
      <c r="D51" s="104" t="s">
        <v>247</v>
      </c>
      <c r="E51" s="111">
        <f>-4100*D49</f>
        <v>-504.3</v>
      </c>
      <c r="J51" s="117"/>
      <c r="K51" s="113"/>
      <c r="L51" s="113"/>
    </row>
    <row r="52" spans="1:12">
      <c r="A52" s="129"/>
      <c r="B52" s="130"/>
      <c r="C52" s="131"/>
      <c r="D52" s="104" t="s">
        <v>248</v>
      </c>
      <c r="E52" s="131">
        <f>-1520*D38</f>
        <v>-182.4</v>
      </c>
      <c r="K52" s="113"/>
      <c r="L52" s="113"/>
    </row>
    <row r="53" spans="1:12">
      <c r="A53" s="124"/>
      <c r="B53" s="125" t="s">
        <v>241</v>
      </c>
      <c r="C53" s="126">
        <f>C50+C51</f>
        <v>1325</v>
      </c>
      <c r="E53" s="126">
        <f>E50+E51+E52</f>
        <v>159.00000000000003</v>
      </c>
      <c r="G53" s="132" t="str">
        <f>B38</f>
        <v>R.I.</v>
      </c>
      <c r="H53" s="133">
        <v>1325</v>
      </c>
      <c r="I53" s="158">
        <f>D1</f>
        <v>0.12</v>
      </c>
      <c r="J53" s="134">
        <f>H53*I53</f>
        <v>159</v>
      </c>
      <c r="K53" s="113"/>
      <c r="L53" s="113"/>
    </row>
    <row r="54" spans="1:12">
      <c r="A54" s="121">
        <f>A10</f>
        <v>41265</v>
      </c>
      <c r="B54" s="110" t="s">
        <v>240</v>
      </c>
      <c r="C54" s="111">
        <f>B10</f>
        <v>5600</v>
      </c>
      <c r="D54" s="157">
        <f>D10</f>
        <v>0.124</v>
      </c>
      <c r="E54" s="111">
        <f>C54*D54</f>
        <v>694.4</v>
      </c>
      <c r="G54" s="135">
        <f>A54</f>
        <v>41265</v>
      </c>
      <c r="H54" s="136">
        <f>C54</f>
        <v>5600</v>
      </c>
      <c r="I54" s="159">
        <f>D54</f>
        <v>0.124</v>
      </c>
      <c r="J54" s="137">
        <f>H54*I54</f>
        <v>694.4</v>
      </c>
      <c r="K54" s="113"/>
      <c r="L54" s="113"/>
    </row>
    <row r="55" spans="1:12">
      <c r="A55" s="124"/>
      <c r="B55" s="125" t="s">
        <v>241</v>
      </c>
      <c r="C55" s="126">
        <f>C53+C54</f>
        <v>6925</v>
      </c>
      <c r="D55" s="127"/>
      <c r="E55" s="126">
        <f>E53+E54</f>
        <v>853.4</v>
      </c>
      <c r="G55" s="138"/>
      <c r="H55" s="139">
        <f>SUM(H53:H54)</f>
        <v>6925</v>
      </c>
      <c r="I55" s="140"/>
      <c r="J55" s="141">
        <f>SUM(J53:J54)</f>
        <v>853.4</v>
      </c>
    </row>
  </sheetData>
  <phoneticPr fontId="1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I28"/>
  <sheetViews>
    <sheetView workbookViewId="0">
      <selection activeCell="F26" sqref="F26"/>
    </sheetView>
  </sheetViews>
  <sheetFormatPr defaultColWidth="8.85546875" defaultRowHeight="12.75"/>
  <cols>
    <col min="1" max="1" width="24.28515625" style="94" bestFit="1" customWidth="1"/>
    <col min="2" max="2" width="4.140625" style="94" customWidth="1"/>
    <col min="3" max="3" width="12.42578125" style="94" bestFit="1" customWidth="1"/>
    <col min="4" max="4" width="13.7109375" style="94" bestFit="1" customWidth="1"/>
    <col min="5" max="5" width="14.28515625" style="94" customWidth="1"/>
    <col min="6" max="9" width="11.28515625" style="94" bestFit="1" customWidth="1"/>
    <col min="10" max="16384" width="8.85546875" style="94"/>
  </cols>
  <sheetData>
    <row r="3" spans="1:9">
      <c r="C3" s="160">
        <v>2011</v>
      </c>
      <c r="D3" s="160">
        <v>2012</v>
      </c>
      <c r="E3" s="160">
        <v>2013</v>
      </c>
      <c r="F3" s="119" t="s">
        <v>117</v>
      </c>
    </row>
    <row r="4" spans="1:9">
      <c r="A4" s="94" t="s">
        <v>32</v>
      </c>
      <c r="C4" s="161">
        <v>0</v>
      </c>
      <c r="D4" s="161">
        <v>0</v>
      </c>
      <c r="E4" s="161">
        <v>102000</v>
      </c>
      <c r="F4" s="162">
        <f>E4</f>
        <v>102000</v>
      </c>
    </row>
    <row r="5" spans="1:9">
      <c r="A5" s="94" t="s">
        <v>249</v>
      </c>
      <c r="C5" s="161">
        <v>-19000</v>
      </c>
      <c r="D5" s="161">
        <v>-24700</v>
      </c>
      <c r="E5" s="161">
        <v>-45500</v>
      </c>
      <c r="F5" s="162">
        <f>C5+D5+E5</f>
        <v>-89200</v>
      </c>
    </row>
    <row r="6" spans="1:9">
      <c r="A6" s="94" t="s">
        <v>250</v>
      </c>
      <c r="C6" s="161">
        <f>C11-C10</f>
        <v>21726.457399103139</v>
      </c>
      <c r="D6" s="161">
        <f>D11-D10</f>
        <v>28244.394618834081</v>
      </c>
      <c r="E6" s="161">
        <f>E11-E10</f>
        <v>-49970.852017937221</v>
      </c>
      <c r="F6" s="162">
        <f>C6+D6+E6</f>
        <v>0</v>
      </c>
    </row>
    <row r="7" spans="1:9">
      <c r="C7" s="163"/>
      <c r="D7" s="163"/>
      <c r="E7" s="163"/>
      <c r="F7" s="119"/>
    </row>
    <row r="8" spans="1:9">
      <c r="A8" s="164" t="s">
        <v>251</v>
      </c>
      <c r="B8" s="164"/>
      <c r="C8" s="165">
        <f>C6+C5</f>
        <v>2726.4573991031393</v>
      </c>
      <c r="D8" s="165">
        <f>D6+D5</f>
        <v>3544.3946188340815</v>
      </c>
      <c r="E8" s="165">
        <f>E4+E6+E5</f>
        <v>6529.1479820627792</v>
      </c>
      <c r="F8" s="162">
        <f>F4+F5+F6</f>
        <v>12800</v>
      </c>
      <c r="G8" s="146"/>
      <c r="H8" s="146"/>
    </row>
    <row r="9" spans="1:9">
      <c r="C9" s="161"/>
      <c r="D9" s="161"/>
      <c r="E9" s="161"/>
    </row>
    <row r="10" spans="1:9">
      <c r="A10" s="94" t="s">
        <v>252</v>
      </c>
      <c r="C10" s="161">
        <v>0</v>
      </c>
      <c r="D10" s="161">
        <f>C11</f>
        <v>21726.457399103139</v>
      </c>
      <c r="E10" s="161">
        <f>D11</f>
        <v>49970.852017937221</v>
      </c>
    </row>
    <row r="11" spans="1:9">
      <c r="A11" s="94" t="s">
        <v>253</v>
      </c>
      <c r="C11" s="161">
        <f>E4*C13</f>
        <v>21726.457399103139</v>
      </c>
      <c r="D11" s="161">
        <f>E4*D13</f>
        <v>49970.852017937221</v>
      </c>
      <c r="E11" s="161">
        <v>0</v>
      </c>
      <c r="G11" s="146"/>
      <c r="H11" s="146"/>
      <c r="I11" s="146"/>
    </row>
    <row r="12" spans="1:9">
      <c r="C12" s="161"/>
      <c r="D12" s="161"/>
      <c r="E12" s="161"/>
    </row>
    <row r="13" spans="1:9">
      <c r="A13" s="94" t="s">
        <v>254</v>
      </c>
      <c r="C13" s="166">
        <f>C5/F5</f>
        <v>0.21300448430493274</v>
      </c>
      <c r="D13" s="166">
        <f>C13+(D5/F5)</f>
        <v>0.48991031390134532</v>
      </c>
      <c r="E13" s="166">
        <f>D13+(E5/F5)</f>
        <v>1</v>
      </c>
    </row>
    <row r="14" spans="1:9">
      <c r="D14" s="146"/>
    </row>
    <row r="16" spans="1:9">
      <c r="A16" s="164" t="s">
        <v>255</v>
      </c>
    </row>
    <row r="18" spans="1:6">
      <c r="C18" s="160">
        <v>2011</v>
      </c>
      <c r="D18" s="160">
        <v>2012</v>
      </c>
      <c r="E18" s="160">
        <v>2013</v>
      </c>
      <c r="F18" s="119" t="s">
        <v>117</v>
      </c>
    </row>
    <row r="19" spans="1:6">
      <c r="A19" s="94" t="s">
        <v>32</v>
      </c>
      <c r="C19" s="161">
        <v>0</v>
      </c>
      <c r="D19" s="161">
        <v>0</v>
      </c>
      <c r="E19" s="161">
        <v>102000</v>
      </c>
      <c r="F19" s="162">
        <f>E19</f>
        <v>102000</v>
      </c>
    </row>
    <row r="20" spans="1:6">
      <c r="A20" s="94" t="s">
        <v>249</v>
      </c>
      <c r="C20" s="161">
        <v>-19000</v>
      </c>
      <c r="D20" s="161">
        <v>-33000</v>
      </c>
      <c r="E20" s="161">
        <v>-47300</v>
      </c>
      <c r="F20" s="162">
        <f>C20+D20+E20</f>
        <v>-99300</v>
      </c>
    </row>
    <row r="21" spans="1:6">
      <c r="A21" s="94" t="s">
        <v>250</v>
      </c>
      <c r="C21" s="161">
        <f>C26-C25</f>
        <v>21726.457399103139</v>
      </c>
      <c r="D21" s="161">
        <f>D26-D25</f>
        <v>31687.439881863629</v>
      </c>
      <c r="E21" s="161">
        <f>E26-E25</f>
        <v>-53413.897280966768</v>
      </c>
      <c r="F21" s="162">
        <f>C21+D21+E21</f>
        <v>0</v>
      </c>
    </row>
    <row r="22" spans="1:6">
      <c r="C22" s="163"/>
      <c r="D22" s="163"/>
      <c r="E22" s="167"/>
      <c r="F22" s="119"/>
    </row>
    <row r="23" spans="1:6">
      <c r="A23" s="164" t="s">
        <v>251</v>
      </c>
      <c r="B23" s="164"/>
      <c r="C23" s="165">
        <f>C21+C20</f>
        <v>2726.4573991031393</v>
      </c>
      <c r="D23" s="165">
        <f>D21+D20</f>
        <v>-1312.5601181363709</v>
      </c>
      <c r="E23" s="165">
        <f>E19+E20+E21</f>
        <v>1286.1027190332316</v>
      </c>
      <c r="F23" s="168">
        <f>F19+F20+F21</f>
        <v>2700</v>
      </c>
    </row>
    <row r="24" spans="1:6">
      <c r="C24" s="161"/>
      <c r="D24" s="161"/>
      <c r="E24" s="161"/>
    </row>
    <row r="25" spans="1:6">
      <c r="A25" s="94" t="s">
        <v>252</v>
      </c>
      <c r="C25" s="161">
        <v>0</v>
      </c>
      <c r="D25" s="161">
        <f>C26</f>
        <v>21726.457399103139</v>
      </c>
      <c r="E25" s="161">
        <f>D26</f>
        <v>53413.897280966768</v>
      </c>
      <c r="F25" s="169"/>
    </row>
    <row r="26" spans="1:6">
      <c r="A26" s="94" t="s">
        <v>253</v>
      </c>
      <c r="C26" s="161">
        <f>C11</f>
        <v>21726.457399103139</v>
      </c>
      <c r="D26" s="161">
        <f>E19*D28</f>
        <v>53413.897280966768</v>
      </c>
      <c r="E26" s="161">
        <v>0</v>
      </c>
    </row>
    <row r="27" spans="1:6">
      <c r="C27" s="161"/>
      <c r="D27" s="161"/>
      <c r="E27" s="161"/>
    </row>
    <row r="28" spans="1:6">
      <c r="A28" s="94" t="s">
        <v>254</v>
      </c>
      <c r="C28" s="166">
        <f>C13</f>
        <v>0.21300448430493274</v>
      </c>
      <c r="D28" s="166">
        <f>(C20+D20)/F20</f>
        <v>0.52366565961732126</v>
      </c>
      <c r="E28" s="166">
        <f>D28+(E20/F20)</f>
        <v>1</v>
      </c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A45" sqref="A45"/>
    </sheetView>
  </sheetViews>
  <sheetFormatPr defaultRowHeight="15"/>
  <cols>
    <col min="2" max="2" width="13.28515625" bestFit="1" customWidth="1"/>
    <col min="3" max="3" width="10.5703125" bestFit="1" customWidth="1"/>
    <col min="4" max="4" width="10.7109375" customWidth="1"/>
    <col min="5" max="5" width="12.28515625" bestFit="1" customWidth="1"/>
    <col min="6" max="6" width="12.85546875" customWidth="1"/>
    <col min="7" max="7" width="16.42578125" customWidth="1"/>
    <col min="8" max="8" width="16.85546875" customWidth="1"/>
  </cols>
  <sheetData>
    <row r="1" spans="1:7">
      <c r="A1" t="s">
        <v>289</v>
      </c>
      <c r="C1" s="191">
        <v>300000</v>
      </c>
    </row>
    <row r="3" spans="1:7" s="2" customFormat="1">
      <c r="A3" s="198" t="s">
        <v>280</v>
      </c>
      <c r="B3" s="199" t="s">
        <v>282</v>
      </c>
      <c r="C3" s="199" t="s">
        <v>283</v>
      </c>
      <c r="D3" s="199" t="s">
        <v>285</v>
      </c>
      <c r="E3" s="205" t="s">
        <v>299</v>
      </c>
      <c r="F3" s="205" t="s">
        <v>285</v>
      </c>
      <c r="G3" s="200" t="s">
        <v>286</v>
      </c>
    </row>
    <row r="4" spans="1:7" s="2" customFormat="1">
      <c r="A4" s="201"/>
      <c r="B4" s="202" t="s">
        <v>281</v>
      </c>
      <c r="C4" s="202" t="s">
        <v>284</v>
      </c>
      <c r="D4" s="202" t="s">
        <v>284</v>
      </c>
      <c r="E4" s="206" t="s">
        <v>296</v>
      </c>
      <c r="F4" s="206" t="s">
        <v>288</v>
      </c>
      <c r="G4" s="203" t="s">
        <v>287</v>
      </c>
    </row>
    <row r="5" spans="1:7">
      <c r="A5" s="196">
        <v>1</v>
      </c>
      <c r="B5" s="217">
        <v>300000</v>
      </c>
      <c r="C5" s="217">
        <f>B5/12</f>
        <v>25000</v>
      </c>
      <c r="D5" s="217">
        <f>C5</f>
        <v>25000</v>
      </c>
      <c r="E5" s="217"/>
      <c r="F5" s="217"/>
      <c r="G5" s="197">
        <f>+B5-D5-F5</f>
        <v>275000</v>
      </c>
    </row>
    <row r="6" spans="1:7">
      <c r="A6" s="176">
        <v>2</v>
      </c>
      <c r="B6" s="192">
        <v>300000</v>
      </c>
      <c r="C6" s="192">
        <f>B6/12</f>
        <v>25000</v>
      </c>
      <c r="D6" s="192">
        <f>D5+C6</f>
        <v>50000</v>
      </c>
      <c r="E6" s="192"/>
      <c r="F6" s="192"/>
      <c r="G6" s="193">
        <f>+B6-D6-F6</f>
        <v>250000</v>
      </c>
    </row>
    <row r="7" spans="1:7">
      <c r="A7" s="178">
        <v>3</v>
      </c>
      <c r="B7" s="194">
        <v>300000</v>
      </c>
      <c r="C7" s="194">
        <f>B7/12</f>
        <v>25000</v>
      </c>
      <c r="D7" s="194">
        <f>D6+C7</f>
        <v>75000</v>
      </c>
      <c r="E7" s="207">
        <v>36000</v>
      </c>
      <c r="F7" s="207">
        <v>36000</v>
      </c>
      <c r="G7" s="195">
        <f>+B7-D7-F7</f>
        <v>189000</v>
      </c>
    </row>
    <row r="8" spans="1:7">
      <c r="B8" s="191"/>
      <c r="C8" s="191"/>
      <c r="D8" s="191"/>
      <c r="E8" s="191"/>
      <c r="F8" s="191"/>
      <c r="G8" s="191"/>
    </row>
    <row r="9" spans="1:7">
      <c r="A9" t="s">
        <v>297</v>
      </c>
      <c r="B9" s="191"/>
      <c r="C9" s="191"/>
      <c r="D9" s="191"/>
      <c r="E9" s="191"/>
      <c r="F9" s="191"/>
      <c r="G9" s="191"/>
    </row>
    <row r="10" spans="1:7">
      <c r="A10" t="s">
        <v>298</v>
      </c>
      <c r="B10" s="191"/>
      <c r="C10" s="191"/>
      <c r="D10" s="191"/>
      <c r="E10" s="191"/>
      <c r="F10" s="191"/>
      <c r="G10" s="191"/>
    </row>
    <row r="11" spans="1:7">
      <c r="A11" s="209">
        <v>4</v>
      </c>
      <c r="B11" s="210">
        <v>300000</v>
      </c>
      <c r="C11" s="210">
        <v>25000</v>
      </c>
      <c r="D11" s="210">
        <f>D7+C11</f>
        <v>100000</v>
      </c>
      <c r="E11" s="210">
        <v>-4000</v>
      </c>
      <c r="F11" s="210">
        <f>+F7+E11</f>
        <v>32000</v>
      </c>
      <c r="G11" s="211">
        <f>+B11-D11-F11</f>
        <v>168000</v>
      </c>
    </row>
    <row r="12" spans="1:7">
      <c r="A12" s="212">
        <v>5</v>
      </c>
      <c r="B12" s="208">
        <f>B11</f>
        <v>300000</v>
      </c>
      <c r="C12" s="208">
        <f>+C11</f>
        <v>25000</v>
      </c>
      <c r="D12" s="208">
        <f>D11+C12</f>
        <v>125000</v>
      </c>
      <c r="E12" s="208">
        <v>-4000</v>
      </c>
      <c r="F12" s="224">
        <f>+E12+F11</f>
        <v>28000</v>
      </c>
      <c r="G12" s="223">
        <f>+B12-D12-F12</f>
        <v>147000</v>
      </c>
    </row>
    <row r="13" spans="1:7">
      <c r="A13" s="212">
        <f t="shared" ref="A13:A19" si="0">+A12+1</f>
        <v>6</v>
      </c>
      <c r="B13" s="208">
        <f t="shared" ref="B13:B18" si="1">B12</f>
        <v>300000</v>
      </c>
      <c r="C13" s="208">
        <f t="shared" ref="C13:C18" si="2">+C12</f>
        <v>25000</v>
      </c>
      <c r="D13" s="208">
        <f t="shared" ref="D13:D18" si="3">D12+C13</f>
        <v>150000</v>
      </c>
      <c r="E13" s="208">
        <v>-4000</v>
      </c>
      <c r="F13" s="208">
        <f t="shared" ref="F13:F18" si="4">+E13+F12</f>
        <v>24000</v>
      </c>
      <c r="G13" s="213">
        <f t="shared" ref="G13:G18" si="5">+B13-D13-F13</f>
        <v>126000</v>
      </c>
    </row>
    <row r="14" spans="1:7">
      <c r="A14" s="212">
        <f t="shared" si="0"/>
        <v>7</v>
      </c>
      <c r="B14" s="208">
        <f t="shared" si="1"/>
        <v>300000</v>
      </c>
      <c r="C14" s="208">
        <f t="shared" si="2"/>
        <v>25000</v>
      </c>
      <c r="D14" s="208">
        <f t="shared" si="3"/>
        <v>175000</v>
      </c>
      <c r="E14" s="208">
        <v>-4000</v>
      </c>
      <c r="F14" s="208">
        <f t="shared" si="4"/>
        <v>20000</v>
      </c>
      <c r="G14" s="213">
        <f t="shared" si="5"/>
        <v>105000</v>
      </c>
    </row>
    <row r="15" spans="1:7">
      <c r="A15" s="212">
        <f t="shared" si="0"/>
        <v>8</v>
      </c>
      <c r="B15" s="208">
        <f t="shared" si="1"/>
        <v>300000</v>
      </c>
      <c r="C15" s="208">
        <f t="shared" si="2"/>
        <v>25000</v>
      </c>
      <c r="D15" s="208">
        <f t="shared" si="3"/>
        <v>200000</v>
      </c>
      <c r="E15" s="208">
        <v>-4000</v>
      </c>
      <c r="F15" s="208">
        <f t="shared" si="4"/>
        <v>16000</v>
      </c>
      <c r="G15" s="213">
        <f t="shared" si="5"/>
        <v>84000</v>
      </c>
    </row>
    <row r="16" spans="1:7">
      <c r="A16" s="212">
        <f t="shared" si="0"/>
        <v>9</v>
      </c>
      <c r="B16" s="208">
        <f t="shared" si="1"/>
        <v>300000</v>
      </c>
      <c r="C16" s="208">
        <f t="shared" si="2"/>
        <v>25000</v>
      </c>
      <c r="D16" s="208">
        <f t="shared" si="3"/>
        <v>225000</v>
      </c>
      <c r="E16" s="208">
        <v>-4000</v>
      </c>
      <c r="F16" s="208">
        <f t="shared" si="4"/>
        <v>12000</v>
      </c>
      <c r="G16" s="213">
        <f t="shared" si="5"/>
        <v>63000</v>
      </c>
    </row>
    <row r="17" spans="1:7">
      <c r="A17" s="212">
        <f t="shared" si="0"/>
        <v>10</v>
      </c>
      <c r="B17" s="208">
        <f t="shared" si="1"/>
        <v>300000</v>
      </c>
      <c r="C17" s="208">
        <f t="shared" si="2"/>
        <v>25000</v>
      </c>
      <c r="D17" s="208">
        <f t="shared" si="3"/>
        <v>250000</v>
      </c>
      <c r="E17" s="208">
        <v>-4000</v>
      </c>
      <c r="F17" s="208">
        <f t="shared" si="4"/>
        <v>8000</v>
      </c>
      <c r="G17" s="213">
        <f t="shared" si="5"/>
        <v>42000</v>
      </c>
    </row>
    <row r="18" spans="1:7">
      <c r="A18" s="212">
        <f t="shared" si="0"/>
        <v>11</v>
      </c>
      <c r="B18" s="208">
        <f t="shared" si="1"/>
        <v>300000</v>
      </c>
      <c r="C18" s="208">
        <f t="shared" si="2"/>
        <v>25000</v>
      </c>
      <c r="D18" s="208">
        <f t="shared" si="3"/>
        <v>275000</v>
      </c>
      <c r="E18" s="208">
        <v>-4000</v>
      </c>
      <c r="F18" s="208">
        <f t="shared" si="4"/>
        <v>4000</v>
      </c>
      <c r="G18" s="213">
        <f t="shared" si="5"/>
        <v>21000</v>
      </c>
    </row>
    <row r="19" spans="1:7">
      <c r="A19" s="214">
        <f t="shared" si="0"/>
        <v>12</v>
      </c>
      <c r="B19" s="215">
        <f>B18</f>
        <v>300000</v>
      </c>
      <c r="C19" s="215">
        <f>+C18</f>
        <v>25000</v>
      </c>
      <c r="D19" s="215">
        <f>D18+C19</f>
        <v>300000</v>
      </c>
      <c r="E19" s="215">
        <v>-4000</v>
      </c>
      <c r="F19" s="215">
        <f>+E19+F18</f>
        <v>0</v>
      </c>
      <c r="G19" s="216">
        <f>+B19-D19-F19</f>
        <v>0</v>
      </c>
    </row>
    <row r="21" spans="1:7">
      <c r="A21" s="3" t="s">
        <v>300</v>
      </c>
    </row>
    <row r="23" spans="1:7">
      <c r="A23" t="s">
        <v>305</v>
      </c>
    </row>
    <row r="24" spans="1:7">
      <c r="A24" t="s">
        <v>306</v>
      </c>
    </row>
    <row r="25" spans="1:7">
      <c r="A25" t="s">
        <v>303</v>
      </c>
    </row>
    <row r="27" spans="1:7">
      <c r="A27" s="218">
        <v>5</v>
      </c>
      <c r="B27" s="219">
        <v>300000</v>
      </c>
      <c r="C27" s="219"/>
      <c r="D27" s="219">
        <f>+D12</f>
        <v>125000</v>
      </c>
      <c r="E27" s="220">
        <v>-28000</v>
      </c>
      <c r="F27" s="221">
        <v>0</v>
      </c>
      <c r="G27" s="222">
        <f>+B27-D27-F27</f>
        <v>175000</v>
      </c>
    </row>
    <row r="29" spans="1:7">
      <c r="A29" t="s">
        <v>301</v>
      </c>
    </row>
    <row r="31" spans="1:7">
      <c r="A31" s="209">
        <v>6</v>
      </c>
      <c r="B31" s="210">
        <f>+B27</f>
        <v>300000</v>
      </c>
      <c r="C31" s="210">
        <v>25000</v>
      </c>
      <c r="D31" s="210">
        <f>+C31+D27</f>
        <v>150000</v>
      </c>
      <c r="E31" s="210">
        <v>0</v>
      </c>
      <c r="F31" s="210">
        <f t="shared" ref="F31:F37" si="6">+E31+F30</f>
        <v>0</v>
      </c>
      <c r="G31" s="211">
        <f t="shared" ref="G31:G37" si="7">+B31-D31-F31</f>
        <v>150000</v>
      </c>
    </row>
    <row r="32" spans="1:7">
      <c r="A32" s="212">
        <f t="shared" ref="A32:A37" si="8">+A31+1</f>
        <v>7</v>
      </c>
      <c r="B32" s="208">
        <f t="shared" ref="B32:B37" si="9">B31</f>
        <v>300000</v>
      </c>
      <c r="C32" s="208">
        <f t="shared" ref="C32:C37" si="10">+C31</f>
        <v>25000</v>
      </c>
      <c r="D32" s="208">
        <f t="shared" ref="D32:D37" si="11">D31+C32</f>
        <v>175000</v>
      </c>
      <c r="E32" s="208">
        <v>0</v>
      </c>
      <c r="F32" s="208">
        <f t="shared" si="6"/>
        <v>0</v>
      </c>
      <c r="G32" s="213">
        <f t="shared" si="7"/>
        <v>125000</v>
      </c>
    </row>
    <row r="33" spans="1:7">
      <c r="A33" s="212">
        <f t="shared" si="8"/>
        <v>8</v>
      </c>
      <c r="B33" s="208">
        <f t="shared" si="9"/>
        <v>300000</v>
      </c>
      <c r="C33" s="208">
        <f t="shared" si="10"/>
        <v>25000</v>
      </c>
      <c r="D33" s="208">
        <f t="shared" si="11"/>
        <v>200000</v>
      </c>
      <c r="E33" s="208">
        <v>0</v>
      </c>
      <c r="F33" s="208">
        <f t="shared" si="6"/>
        <v>0</v>
      </c>
      <c r="G33" s="213">
        <f t="shared" si="7"/>
        <v>100000</v>
      </c>
    </row>
    <row r="34" spans="1:7">
      <c r="A34" s="212">
        <f t="shared" si="8"/>
        <v>9</v>
      </c>
      <c r="B34" s="208">
        <f t="shared" si="9"/>
        <v>300000</v>
      </c>
      <c r="C34" s="208">
        <f t="shared" si="10"/>
        <v>25000</v>
      </c>
      <c r="D34" s="208">
        <f t="shared" si="11"/>
        <v>225000</v>
      </c>
      <c r="E34" s="208">
        <v>0</v>
      </c>
      <c r="F34" s="208">
        <f t="shared" si="6"/>
        <v>0</v>
      </c>
      <c r="G34" s="213">
        <f t="shared" si="7"/>
        <v>75000</v>
      </c>
    </row>
    <row r="35" spans="1:7">
      <c r="A35" s="212">
        <f t="shared" si="8"/>
        <v>10</v>
      </c>
      <c r="B35" s="208">
        <f t="shared" si="9"/>
        <v>300000</v>
      </c>
      <c r="C35" s="208">
        <f t="shared" si="10"/>
        <v>25000</v>
      </c>
      <c r="D35" s="208">
        <f t="shared" si="11"/>
        <v>250000</v>
      </c>
      <c r="E35" s="208">
        <v>0</v>
      </c>
      <c r="F35" s="208">
        <f t="shared" si="6"/>
        <v>0</v>
      </c>
      <c r="G35" s="213">
        <f t="shared" si="7"/>
        <v>50000</v>
      </c>
    </row>
    <row r="36" spans="1:7">
      <c r="A36" s="212">
        <f t="shared" si="8"/>
        <v>11</v>
      </c>
      <c r="B36" s="208">
        <f t="shared" si="9"/>
        <v>300000</v>
      </c>
      <c r="C36" s="208">
        <f t="shared" si="10"/>
        <v>25000</v>
      </c>
      <c r="D36" s="208">
        <f t="shared" si="11"/>
        <v>275000</v>
      </c>
      <c r="E36" s="208">
        <v>0</v>
      </c>
      <c r="F36" s="208">
        <f t="shared" si="6"/>
        <v>0</v>
      </c>
      <c r="G36" s="213">
        <f t="shared" si="7"/>
        <v>25000</v>
      </c>
    </row>
    <row r="37" spans="1:7">
      <c r="A37" s="214">
        <f t="shared" si="8"/>
        <v>12</v>
      </c>
      <c r="B37" s="215">
        <f t="shared" si="9"/>
        <v>300000</v>
      </c>
      <c r="C37" s="215">
        <f t="shared" si="10"/>
        <v>25000</v>
      </c>
      <c r="D37" s="215">
        <f t="shared" si="11"/>
        <v>300000</v>
      </c>
      <c r="E37" s="215">
        <v>0</v>
      </c>
      <c r="F37" s="215">
        <f t="shared" si="6"/>
        <v>0</v>
      </c>
      <c r="G37" s="216">
        <f t="shared" si="7"/>
        <v>0</v>
      </c>
    </row>
    <row r="40" spans="1:7">
      <c r="A40" s="3" t="s">
        <v>302</v>
      </c>
    </row>
    <row r="42" spans="1:7">
      <c r="A42" t="s">
        <v>304</v>
      </c>
    </row>
    <row r="43" spans="1:7">
      <c r="A43" t="s">
        <v>307</v>
      </c>
    </row>
    <row r="44" spans="1:7">
      <c r="A44" t="s">
        <v>309</v>
      </c>
    </row>
    <row r="46" spans="1:7">
      <c r="A46" s="218">
        <v>5</v>
      </c>
      <c r="B46" s="219">
        <v>300000</v>
      </c>
      <c r="C46" s="219"/>
      <c r="D46" s="219">
        <f>+D27</f>
        <v>125000</v>
      </c>
      <c r="E46" s="220">
        <v>-21000</v>
      </c>
      <c r="F46" s="221">
        <f>+F12+E46</f>
        <v>7000</v>
      </c>
      <c r="G46" s="222">
        <f>+B46-D46-F46</f>
        <v>168000</v>
      </c>
    </row>
    <row r="48" spans="1:7">
      <c r="A48" t="s">
        <v>308</v>
      </c>
    </row>
    <row r="50" spans="1:7">
      <c r="A50" s="209">
        <v>6</v>
      </c>
      <c r="B50" s="210">
        <f>+B46</f>
        <v>300000</v>
      </c>
      <c r="C50" s="210">
        <v>25000</v>
      </c>
      <c r="D50" s="210">
        <f>+C50+D46</f>
        <v>150000</v>
      </c>
      <c r="E50" s="210">
        <v>-1000</v>
      </c>
      <c r="F50" s="210">
        <f>+E50+F46</f>
        <v>6000</v>
      </c>
      <c r="G50" s="211">
        <f t="shared" ref="G50:G56" si="12">+B50-D50-F50</f>
        <v>144000</v>
      </c>
    </row>
    <row r="51" spans="1:7">
      <c r="A51" s="212">
        <f t="shared" ref="A51:A56" si="13">+A50+1</f>
        <v>7</v>
      </c>
      <c r="B51" s="208">
        <f t="shared" ref="B51:B56" si="14">B50</f>
        <v>300000</v>
      </c>
      <c r="C51" s="208">
        <f t="shared" ref="C51:C56" si="15">+C50</f>
        <v>25000</v>
      </c>
      <c r="D51" s="208">
        <f t="shared" ref="D51:D56" si="16">D50+C51</f>
        <v>175000</v>
      </c>
      <c r="E51" s="208">
        <f t="shared" ref="E51:E56" si="17">+E50</f>
        <v>-1000</v>
      </c>
      <c r="F51" s="208">
        <f t="shared" ref="F51:F56" si="18">+E51+F50</f>
        <v>5000</v>
      </c>
      <c r="G51" s="213">
        <f t="shared" si="12"/>
        <v>120000</v>
      </c>
    </row>
    <row r="52" spans="1:7">
      <c r="A52" s="212">
        <f t="shared" si="13"/>
        <v>8</v>
      </c>
      <c r="B52" s="208">
        <f t="shared" si="14"/>
        <v>300000</v>
      </c>
      <c r="C52" s="208">
        <f t="shared" si="15"/>
        <v>25000</v>
      </c>
      <c r="D52" s="208">
        <f t="shared" si="16"/>
        <v>200000</v>
      </c>
      <c r="E52" s="208">
        <f t="shared" si="17"/>
        <v>-1000</v>
      </c>
      <c r="F52" s="208">
        <f t="shared" si="18"/>
        <v>4000</v>
      </c>
      <c r="G52" s="213">
        <f t="shared" si="12"/>
        <v>96000</v>
      </c>
    </row>
    <row r="53" spans="1:7">
      <c r="A53" s="212">
        <f t="shared" si="13"/>
        <v>9</v>
      </c>
      <c r="B53" s="208">
        <f t="shared" si="14"/>
        <v>300000</v>
      </c>
      <c r="C53" s="208">
        <f t="shared" si="15"/>
        <v>25000</v>
      </c>
      <c r="D53" s="208">
        <f t="shared" si="16"/>
        <v>225000</v>
      </c>
      <c r="E53" s="208">
        <f t="shared" si="17"/>
        <v>-1000</v>
      </c>
      <c r="F53" s="208">
        <f t="shared" si="18"/>
        <v>3000</v>
      </c>
      <c r="G53" s="213">
        <f t="shared" si="12"/>
        <v>72000</v>
      </c>
    </row>
    <row r="54" spans="1:7">
      <c r="A54" s="212">
        <f t="shared" si="13"/>
        <v>10</v>
      </c>
      <c r="B54" s="208">
        <f t="shared" si="14"/>
        <v>300000</v>
      </c>
      <c r="C54" s="208">
        <f t="shared" si="15"/>
        <v>25000</v>
      </c>
      <c r="D54" s="208">
        <f t="shared" si="16"/>
        <v>250000</v>
      </c>
      <c r="E54" s="208">
        <f t="shared" si="17"/>
        <v>-1000</v>
      </c>
      <c r="F54" s="208">
        <f t="shared" si="18"/>
        <v>2000</v>
      </c>
      <c r="G54" s="213">
        <f t="shared" si="12"/>
        <v>48000</v>
      </c>
    </row>
    <row r="55" spans="1:7">
      <c r="A55" s="212">
        <f t="shared" si="13"/>
        <v>11</v>
      </c>
      <c r="B55" s="208">
        <f t="shared" si="14"/>
        <v>300000</v>
      </c>
      <c r="C55" s="208">
        <f t="shared" si="15"/>
        <v>25000</v>
      </c>
      <c r="D55" s="208">
        <f t="shared" si="16"/>
        <v>275000</v>
      </c>
      <c r="E55" s="208">
        <f t="shared" si="17"/>
        <v>-1000</v>
      </c>
      <c r="F55" s="208">
        <f t="shared" si="18"/>
        <v>1000</v>
      </c>
      <c r="G55" s="213">
        <f t="shared" si="12"/>
        <v>24000</v>
      </c>
    </row>
    <row r="56" spans="1:7">
      <c r="A56" s="214">
        <f t="shared" si="13"/>
        <v>12</v>
      </c>
      <c r="B56" s="215">
        <f t="shared" si="14"/>
        <v>300000</v>
      </c>
      <c r="C56" s="215">
        <f t="shared" si="15"/>
        <v>25000</v>
      </c>
      <c r="D56" s="215">
        <f t="shared" si="16"/>
        <v>300000</v>
      </c>
      <c r="E56" s="215">
        <f t="shared" si="17"/>
        <v>-1000</v>
      </c>
      <c r="F56" s="215">
        <f t="shared" si="18"/>
        <v>0</v>
      </c>
      <c r="G56" s="216">
        <f t="shared" si="12"/>
        <v>0</v>
      </c>
    </row>
  </sheetData>
  <phoneticPr fontId="14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H20" sqref="H20"/>
    </sheetView>
  </sheetViews>
  <sheetFormatPr defaultColWidth="8.85546875" defaultRowHeight="12.75"/>
  <cols>
    <col min="1" max="1" width="8.85546875" style="94"/>
    <col min="2" max="2" width="16" style="94" customWidth="1"/>
    <col min="3" max="3" width="8.7109375" style="94" customWidth="1"/>
    <col min="4" max="4" width="5" style="94" customWidth="1"/>
    <col min="5" max="6" width="8.85546875" style="94"/>
    <col min="7" max="7" width="11.7109375" style="94" customWidth="1"/>
    <col min="8" max="16384" width="8.85546875" style="94"/>
  </cols>
  <sheetData>
    <row r="1" spans="1:7">
      <c r="A1" s="102" t="s">
        <v>259</v>
      </c>
    </row>
    <row r="2" spans="1:7">
      <c r="A2" s="94" t="s">
        <v>260</v>
      </c>
      <c r="G2" s="94">
        <v>300</v>
      </c>
    </row>
    <row r="3" spans="1:7">
      <c r="A3" s="94" t="s">
        <v>261</v>
      </c>
      <c r="C3" s="94" t="s">
        <v>290</v>
      </c>
      <c r="G3" s="142">
        <v>1.5</v>
      </c>
    </row>
    <row r="4" spans="1:7">
      <c r="A4" s="94" t="s">
        <v>262</v>
      </c>
      <c r="G4" s="94">
        <f>G2*G3</f>
        <v>450</v>
      </c>
    </row>
    <row r="5" spans="1:7">
      <c r="A5" s="94" t="s">
        <v>263</v>
      </c>
      <c r="C5" s="170">
        <v>0.3</v>
      </c>
      <c r="G5" s="142">
        <f>G4*C5</f>
        <v>135</v>
      </c>
    </row>
    <row r="6" spans="1:7">
      <c r="A6" s="94" t="s">
        <v>264</v>
      </c>
      <c r="C6" s="170"/>
      <c r="G6" s="94">
        <f>G4-G5</f>
        <v>315</v>
      </c>
    </row>
    <row r="7" spans="1:7">
      <c r="A7" s="94" t="s">
        <v>265</v>
      </c>
      <c r="C7" s="170"/>
      <c r="G7" s="175">
        <v>0.75</v>
      </c>
    </row>
    <row r="8" spans="1:7">
      <c r="A8" s="94" t="s">
        <v>266</v>
      </c>
      <c r="C8" s="170"/>
      <c r="G8" s="143">
        <f>G6*G7</f>
        <v>236.25</v>
      </c>
    </row>
    <row r="11" spans="1:7">
      <c r="A11" s="102" t="s">
        <v>267</v>
      </c>
    </row>
    <row r="13" spans="1:7">
      <c r="A13" s="94" t="s">
        <v>268</v>
      </c>
      <c r="C13" s="95">
        <v>52000</v>
      </c>
      <c r="D13" s="170">
        <v>0.75</v>
      </c>
      <c r="E13" s="171">
        <f>C13*D13</f>
        <v>39000</v>
      </c>
    </row>
    <row r="14" spans="1:7">
      <c r="A14" s="94" t="s">
        <v>269</v>
      </c>
      <c r="C14" s="95"/>
      <c r="D14" s="170"/>
      <c r="E14" s="171">
        <f>-G8</f>
        <v>-236.25</v>
      </c>
    </row>
    <row r="15" spans="1:7">
      <c r="A15" s="94" t="s">
        <v>270</v>
      </c>
      <c r="C15" s="95">
        <v>100000</v>
      </c>
      <c r="D15" s="170">
        <v>0.03</v>
      </c>
      <c r="E15" s="171">
        <f>-C15*D15</f>
        <v>-3000</v>
      </c>
    </row>
    <row r="16" spans="1:7">
      <c r="A16" s="142" t="s">
        <v>256</v>
      </c>
      <c r="B16" s="142"/>
      <c r="C16" s="107">
        <v>100000</v>
      </c>
      <c r="D16" s="175">
        <v>0.2</v>
      </c>
      <c r="E16" s="172">
        <f>-C16*D16</f>
        <v>-20000</v>
      </c>
    </row>
    <row r="17" spans="1:5">
      <c r="A17" s="94" t="s">
        <v>271</v>
      </c>
      <c r="E17" s="171">
        <f>SUM(E13:E16)</f>
        <v>15763.75</v>
      </c>
    </row>
    <row r="20" spans="1:5">
      <c r="A20" s="102" t="s">
        <v>257</v>
      </c>
    </row>
    <row r="22" spans="1:5">
      <c r="A22" s="94" t="s">
        <v>272</v>
      </c>
      <c r="E22" s="173">
        <v>350000</v>
      </c>
    </row>
    <row r="23" spans="1:5">
      <c r="A23" s="94" t="s">
        <v>273</v>
      </c>
      <c r="E23" s="171">
        <f>E17</f>
        <v>15763.75</v>
      </c>
    </row>
    <row r="24" spans="1:5">
      <c r="A24" s="94" t="s">
        <v>258</v>
      </c>
      <c r="C24" s="95">
        <v>52000</v>
      </c>
      <c r="D24" s="170">
        <v>0.75</v>
      </c>
      <c r="E24" s="171">
        <f>-C24*D24</f>
        <v>-39000</v>
      </c>
    </row>
    <row r="25" spans="1:5">
      <c r="A25" s="94" t="s">
        <v>295</v>
      </c>
      <c r="E25" s="174">
        <f>SUM(E22:E24)</f>
        <v>326763.75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II bil</vt:lpstr>
      <vt:lpstr>chiusura</vt:lpstr>
      <vt:lpstr>Stato patrimoniale</vt:lpstr>
      <vt:lpstr>Conto economico</vt:lpstr>
      <vt:lpstr>rimanenze</vt:lpstr>
      <vt:lpstr>Lavori in corso</vt:lpstr>
      <vt:lpstr>Immobiliz</vt:lpstr>
      <vt:lpstr>Partecipazione</vt:lpstr>
      <vt:lpstr>'Stato patrimoniale'!Print_Area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amministratore</cp:lastModifiedBy>
  <cp:lastPrinted>2012-11-11T13:29:56Z</cp:lastPrinted>
  <dcterms:created xsi:type="dcterms:W3CDTF">2012-10-14T13:51:26Z</dcterms:created>
  <dcterms:modified xsi:type="dcterms:W3CDTF">2012-11-14T21:01:45Z</dcterms:modified>
</cp:coreProperties>
</file>